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gabri\IRALawyer LLC Dropbox\IRALawyer LLC Team Folder\RETL\2023\SDIRA PR April\Marketing\"/>
    </mc:Choice>
  </mc:AlternateContent>
  <xr:revisionPtr revIDLastSave="0" documentId="13_ncr:1_{C5B555EC-7B7A-4864-900C-2A2465A815CE}" xr6:coauthVersionLast="47" xr6:coauthVersionMax="47" xr10:uidLastSave="{00000000-0000-0000-0000-000000000000}"/>
  <bookViews>
    <workbookView xWindow="-108" yWindow="-108" windowWidth="23256" windowHeight="13896" activeTab="2" xr2:uid="{00000000-000D-0000-FFFF-FFFF00000000}"/>
  </bookViews>
  <sheets>
    <sheet name="I Rehab per year 10x" sheetId="1" r:id="rId1"/>
    <sheet name="Invest Poceeds at 12%" sheetId="2" r:id="rId2"/>
    <sheet name="Distribute Profit for 25 years" sheetId="3" r:id="rId3"/>
    <sheet name="NPV"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4" l="1"/>
  <c r="E8" i="4" s="1"/>
  <c r="E5" i="4"/>
  <c r="B40" i="4"/>
  <c r="B39" i="4"/>
  <c r="B37" i="4"/>
  <c r="B38" i="4"/>
  <c r="B30" i="4"/>
  <c r="B31" i="4"/>
  <c r="B32" i="4"/>
  <c r="B33" i="4"/>
  <c r="B34" i="4"/>
  <c r="B35" i="4"/>
  <c r="B36" i="4"/>
  <c r="B16" i="4"/>
  <c r="B17" i="4"/>
  <c r="B18" i="4"/>
  <c r="B19" i="4"/>
  <c r="B20" i="4"/>
  <c r="B21" i="4"/>
  <c r="B22" i="4"/>
  <c r="B23" i="4"/>
  <c r="B24" i="4"/>
  <c r="B25" i="4"/>
  <c r="B26" i="4"/>
  <c r="B27" i="4"/>
  <c r="B28" i="4"/>
  <c r="B29" i="4"/>
  <c r="B15" i="4"/>
  <c r="J6" i="2" l="1"/>
  <c r="C7" i="1"/>
  <c r="D7" i="1" l="1"/>
  <c r="E7" i="1" s="1"/>
  <c r="I7" i="1"/>
  <c r="J7" i="1" s="1"/>
  <c r="K7" i="1" l="1"/>
  <c r="F7" i="1"/>
  <c r="C8" i="1" s="1"/>
  <c r="D8" i="1" s="1"/>
  <c r="E8" i="1" s="1"/>
  <c r="F8" i="1" l="1"/>
  <c r="C9" i="1" s="1"/>
  <c r="I8" i="1"/>
  <c r="J8" i="1" l="1"/>
  <c r="K8" i="1" s="1"/>
  <c r="I9" i="1" s="1"/>
  <c r="J9" i="1" s="1"/>
  <c r="K9" i="1" s="1"/>
  <c r="I10" i="1" s="1"/>
  <c r="J10" i="1" s="1"/>
  <c r="K10" i="1" s="1"/>
  <c r="I11" i="1" s="1"/>
  <c r="J11" i="1" s="1"/>
  <c r="K11" i="1" s="1"/>
  <c r="I12" i="1" s="1"/>
  <c r="D9" i="1"/>
  <c r="E9" i="1" s="1"/>
  <c r="F9" i="1" l="1"/>
  <c r="C10" i="1" s="1"/>
  <c r="J12" i="1"/>
  <c r="K12" i="1" s="1"/>
  <c r="I13" i="1" s="1"/>
  <c r="J13" i="1" s="1"/>
  <c r="K13" i="1" s="1"/>
  <c r="I14" i="1" s="1"/>
  <c r="J14" i="1" l="1"/>
  <c r="K14" i="1" s="1"/>
  <c r="I15" i="1" s="1"/>
  <c r="D10" i="1"/>
  <c r="E10" i="1" s="1"/>
  <c r="F10" i="1" l="1"/>
  <c r="C11" i="1" s="1"/>
  <c r="J15" i="1"/>
  <c r="K15" i="1" s="1"/>
  <c r="I16" i="1" s="1"/>
  <c r="D11" i="1" l="1"/>
  <c r="E11" i="1" s="1"/>
  <c r="F11" i="1" s="1"/>
  <c r="C12" i="1" s="1"/>
  <c r="J16" i="1"/>
  <c r="K16" i="1" s="1"/>
  <c r="I7" i="2" s="1"/>
  <c r="D12" i="1" l="1"/>
  <c r="E12" i="1" s="1"/>
  <c r="J7" i="2"/>
  <c r="F12" i="1" l="1"/>
  <c r="C13" i="1" s="1"/>
  <c r="K7" i="2"/>
  <c r="I8" i="2" l="1"/>
  <c r="J8" i="2" s="1"/>
  <c r="K8" i="2" s="1"/>
  <c r="I9" i="2" s="1"/>
  <c r="J9" i="2" s="1"/>
  <c r="K9" i="2" s="1"/>
  <c r="I10" i="2" s="1"/>
  <c r="D13" i="1"/>
  <c r="E13" i="1" s="1"/>
  <c r="F13" i="1" l="1"/>
  <c r="C14" i="1" s="1"/>
  <c r="D14" i="1"/>
  <c r="E14" i="1" s="1"/>
  <c r="F14" i="1"/>
  <c r="J10" i="2"/>
  <c r="K10" i="2" s="1"/>
  <c r="I11" i="2" s="1"/>
  <c r="J11" i="2" l="1"/>
  <c r="K11" i="2" s="1"/>
  <c r="I12" i="2" s="1"/>
  <c r="C15" i="1"/>
  <c r="J12" i="2" l="1"/>
  <c r="K12" i="2" s="1"/>
  <c r="I13" i="2" s="1"/>
  <c r="D15" i="1"/>
  <c r="E15" i="1" s="1"/>
  <c r="F15" i="1" l="1"/>
  <c r="C16" i="1" s="1"/>
  <c r="J13" i="2"/>
  <c r="K13" i="2" s="1"/>
  <c r="I14" i="2" s="1"/>
  <c r="D16" i="1" l="1"/>
  <c r="E16" i="1" s="1"/>
  <c r="J14" i="2"/>
  <c r="K14" i="2" s="1"/>
  <c r="I15" i="2" s="1"/>
  <c r="F16" i="1" l="1"/>
  <c r="C7" i="2"/>
  <c r="H20" i="1"/>
  <c r="J15" i="2"/>
  <c r="K15" i="2" s="1"/>
  <c r="I16" i="2" s="1"/>
  <c r="D7" i="2" l="1"/>
  <c r="E7" i="2" s="1"/>
  <c r="J16" i="2"/>
  <c r="K16" i="2" s="1"/>
  <c r="I7" i="3" s="1"/>
  <c r="F7" i="2" l="1"/>
  <c r="C8" i="2"/>
  <c r="D8" i="2" s="1"/>
  <c r="E8" i="2" s="1"/>
  <c r="F8" i="2" s="1"/>
  <c r="J7" i="3"/>
  <c r="I8" i="3"/>
  <c r="I9" i="3" l="1"/>
  <c r="J8" i="3"/>
  <c r="C9" i="2"/>
  <c r="D9" i="2" l="1"/>
  <c r="E9" i="2" s="1"/>
  <c r="F9" i="2" s="1"/>
  <c r="I10" i="3"/>
  <c r="J9" i="3"/>
  <c r="C10" i="2" l="1"/>
  <c r="I11" i="3"/>
  <c r="J10" i="3"/>
  <c r="D10" i="2" l="1"/>
  <c r="E10" i="2" s="1"/>
  <c r="F10" i="2" s="1"/>
  <c r="C11" i="2" s="1"/>
  <c r="I12" i="3"/>
  <c r="J11" i="3"/>
  <c r="D11" i="2" l="1"/>
  <c r="E11" i="2" s="1"/>
  <c r="I13" i="3"/>
  <c r="J12" i="3"/>
  <c r="F11" i="2" l="1"/>
  <c r="C12" i="2" s="1"/>
  <c r="F12" i="2" s="1"/>
  <c r="C13" i="2" s="1"/>
  <c r="D12" i="2"/>
  <c r="E12" i="2" s="1"/>
  <c r="I14" i="3"/>
  <c r="J13" i="3"/>
  <c r="D13" i="2" l="1"/>
  <c r="E13" i="2" s="1"/>
  <c r="I15" i="3"/>
  <c r="J14" i="3"/>
  <c r="F13" i="2" l="1"/>
  <c r="I16" i="3"/>
  <c r="J15" i="3"/>
  <c r="C14" i="2" l="1"/>
  <c r="I17" i="3"/>
  <c r="J16" i="3"/>
  <c r="D14" i="2" l="1"/>
  <c r="E14" i="2" s="1"/>
  <c r="I18" i="3"/>
  <c r="J17" i="3"/>
  <c r="F14" i="2" l="1"/>
  <c r="C15" i="2" s="1"/>
  <c r="D15" i="2"/>
  <c r="E15" i="2" s="1"/>
  <c r="I19" i="3"/>
  <c r="J18" i="3"/>
  <c r="F15" i="2" l="1"/>
  <c r="C16" i="2" s="1"/>
  <c r="D16" i="2" s="1"/>
  <c r="J19" i="3"/>
  <c r="I20" i="3"/>
  <c r="E16" i="2" l="1"/>
  <c r="F16" i="2" s="1"/>
  <c r="I21" i="3"/>
  <c r="J20" i="3"/>
  <c r="F18" i="2" l="1"/>
  <c r="C7" i="3"/>
  <c r="C8" i="3" s="1"/>
  <c r="C9" i="3" s="1"/>
  <c r="I22" i="3"/>
  <c r="J21" i="3"/>
  <c r="D8" i="3" l="1"/>
  <c r="D7" i="3"/>
  <c r="E8" i="3"/>
  <c r="F8" i="3" s="1"/>
  <c r="E7" i="3"/>
  <c r="F7" i="3" s="1"/>
  <c r="L17" i="3" s="1"/>
  <c r="I23" i="3"/>
  <c r="J22" i="3"/>
  <c r="C10" i="3"/>
  <c r="D9" i="3"/>
  <c r="E9" i="3" l="1"/>
  <c r="F9" i="3" s="1"/>
  <c r="I24" i="3"/>
  <c r="J23" i="3"/>
  <c r="C11" i="3"/>
  <c r="D10" i="3"/>
  <c r="E10" i="3" l="1"/>
  <c r="F10" i="3" s="1"/>
  <c r="I25" i="3"/>
  <c r="J24" i="3"/>
  <c r="C12" i="3"/>
  <c r="D11" i="3"/>
  <c r="E11" i="3" l="1"/>
  <c r="F11" i="3" s="1"/>
  <c r="C13" i="3"/>
  <c r="D12" i="3"/>
  <c r="I26" i="3"/>
  <c r="J25" i="3"/>
  <c r="E12" i="3" l="1"/>
  <c r="F12" i="3" s="1"/>
  <c r="I27" i="3"/>
  <c r="J26" i="3"/>
  <c r="C14" i="3"/>
  <c r="D13" i="3"/>
  <c r="E13" i="3" l="1"/>
  <c r="F13" i="3" s="1"/>
  <c r="C15" i="3"/>
  <c r="D14" i="3"/>
  <c r="I28" i="3"/>
  <c r="J27" i="3"/>
  <c r="E14" i="3" l="1"/>
  <c r="F14" i="3" s="1"/>
  <c r="C16" i="3"/>
  <c r="D15" i="3"/>
  <c r="I29" i="3"/>
  <c r="J28" i="3"/>
  <c r="E15" i="3" l="1"/>
  <c r="F15" i="3" s="1"/>
  <c r="C17" i="3"/>
  <c r="D16" i="3"/>
  <c r="I30" i="3"/>
  <c r="J29" i="3"/>
  <c r="E16" i="3" l="1"/>
  <c r="F16" i="3" s="1"/>
  <c r="C18" i="3"/>
  <c r="D17" i="3"/>
  <c r="J30" i="3"/>
  <c r="I31" i="3"/>
  <c r="J31" i="3" l="1"/>
  <c r="E17" i="3"/>
  <c r="F17" i="3" s="1"/>
  <c r="C19" i="3"/>
  <c r="D18" i="3"/>
  <c r="E18" i="3" l="1"/>
  <c r="F18" i="3" s="1"/>
  <c r="C20" i="3"/>
  <c r="D19" i="3"/>
  <c r="E19" i="3" l="1"/>
  <c r="F19" i="3" s="1"/>
  <c r="C21" i="3"/>
  <c r="D20" i="3"/>
  <c r="E20" i="3" l="1"/>
  <c r="F20" i="3" s="1"/>
  <c r="C22" i="3"/>
  <c r="D21" i="3"/>
  <c r="E21" i="3" l="1"/>
  <c r="F21" i="3" s="1"/>
  <c r="C23" i="3"/>
  <c r="D22" i="3"/>
  <c r="E22" i="3" l="1"/>
  <c r="F22" i="3" s="1"/>
  <c r="C24" i="3"/>
  <c r="D23" i="3"/>
  <c r="E23" i="3" l="1"/>
  <c r="F23" i="3" s="1"/>
  <c r="C25" i="3"/>
  <c r="D24" i="3"/>
  <c r="E24" i="3" l="1"/>
  <c r="F24" i="3" s="1"/>
  <c r="C26" i="3"/>
  <c r="D25" i="3"/>
  <c r="E25" i="3" l="1"/>
  <c r="F25" i="3" s="1"/>
  <c r="C27" i="3"/>
  <c r="D26" i="3"/>
  <c r="E26" i="3" l="1"/>
  <c r="F26" i="3" s="1"/>
  <c r="C28" i="3"/>
  <c r="D27" i="3"/>
  <c r="E27" i="3" l="1"/>
  <c r="F27" i="3" s="1"/>
  <c r="C29" i="3"/>
  <c r="D28" i="3"/>
  <c r="E28" i="3" l="1"/>
  <c r="F28" i="3" s="1"/>
  <c r="C30" i="3"/>
  <c r="D29" i="3"/>
  <c r="E29" i="3" l="1"/>
  <c r="F29" i="3" s="1"/>
  <c r="C31" i="3"/>
  <c r="D30" i="3"/>
  <c r="D31" i="3" l="1"/>
  <c r="E31" i="3" s="1"/>
  <c r="F31" i="3" s="1"/>
  <c r="E30" i="3"/>
  <c r="F30" i="3" s="1"/>
</calcChain>
</file>

<file path=xl/sharedStrings.xml><?xml version="1.0" encoding="utf-8"?>
<sst xmlns="http://schemas.openxmlformats.org/spreadsheetml/2006/main" count="61" uniqueCount="35">
  <si>
    <t>TAXABLE</t>
  </si>
  <si>
    <t>Initial Cash</t>
  </si>
  <si>
    <t>Profit on Flip</t>
  </si>
  <si>
    <t>Tax on Profit</t>
  </si>
  <si>
    <t>Cash Balance</t>
  </si>
  <si>
    <t>NON-TAXABLE</t>
  </si>
  <si>
    <t>Profit Margin</t>
  </si>
  <si>
    <t>Starting Cash</t>
  </si>
  <si>
    <t>Tax Rate (Fed, State, Payroll)</t>
  </si>
  <si>
    <t>Difference between "taxable" and "tax-free"</t>
  </si>
  <si>
    <t>Return on $$$</t>
  </si>
  <si>
    <t>Orange = fill-in</t>
  </si>
  <si>
    <r>
      <rPr>
        <b/>
        <sz val="14"/>
        <color theme="9" tint="-0.499984740745262"/>
        <rFont val="Calibri"/>
        <family val="2"/>
        <scheme val="minor"/>
      </rPr>
      <t>Roth</t>
    </r>
    <r>
      <rPr>
        <b/>
        <sz val="14"/>
        <color theme="1"/>
        <rFont val="Calibri"/>
        <family val="2"/>
        <scheme val="minor"/>
      </rPr>
      <t xml:space="preserve"> IRA/401k Savings Flipping One Property Per Year for only Ten Years</t>
    </r>
  </si>
  <si>
    <t>Rate of Return</t>
  </si>
  <si>
    <t>Now let's reinvest the proceeds at 12% and distribute the income for 25 years .</t>
  </si>
  <si>
    <t>Net Cash</t>
  </si>
  <si>
    <t>You die.  Sorry.</t>
  </si>
  <si>
    <t>Discount Rate</t>
  </si>
  <si>
    <t>NPV Taxable</t>
  </si>
  <si>
    <t>NPV Roth</t>
  </si>
  <si>
    <t>NPV Difference</t>
  </si>
  <si>
    <t>Invest at 12% and /re-Invest Income</t>
  </si>
  <si>
    <t>Distribute Income for 25 Years</t>
  </si>
  <si>
    <t>Difference between "taxable" and "tax-free" in Year 10</t>
  </si>
  <si>
    <t>Let's say one did the flips on this tab 1 from age 40 to age 50.  Then invested the proceeds for 10 years from ages 50 to 60 per tab 2.  Then distributed the income for 25 years, ages 60 t0 85, per tab 3. Final results are on tab 4.</t>
  </si>
  <si>
    <t xml:space="preserve"> </t>
  </si>
  <si>
    <t>Taxable</t>
  </si>
  <si>
    <t>Non-Taxable</t>
  </si>
  <si>
    <t>Cash Balance (end of year)</t>
  </si>
  <si>
    <t xml:space="preserve">Fill-in (orange) </t>
  </si>
  <si>
    <t>Now let's reinvest the proceeds at 12% for 10 years. Age 50 to 60</t>
  </si>
  <si>
    <t xml:space="preserve">Age </t>
  </si>
  <si>
    <t xml:space="preserve">Net Present ValueDistribution </t>
  </si>
  <si>
    <t>Dristribution per Year (age 60-85)</t>
  </si>
  <si>
    <t xml:space="preserve">You die.  Your heirs inherit Roth IRA and can take tax-free money for 10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</si>
</sst>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b/>
      <sz val="14"/>
      <color theme="9" tint="-0.499984740745262"/>
      <name val="Calibri"/>
      <family val="2"/>
      <scheme val="minor"/>
    </font>
    <font>
      <b/>
      <sz val="12"/>
      <color rgb="FF0070C0"/>
      <name val="Calibri"/>
      <family val="2"/>
      <scheme val="minor"/>
    </font>
    <font>
      <b/>
      <u/>
      <sz val="12"/>
      <color rgb="FF0070C0"/>
      <name val="Calibri"/>
      <family val="2"/>
      <scheme val="minor"/>
    </font>
    <font>
      <b/>
      <u val="double"/>
      <sz val="12"/>
      <color rgb="FF0070C0"/>
      <name val="Calibri"/>
      <family val="2"/>
      <scheme val="minor"/>
    </font>
  </fonts>
  <fills count="4">
    <fill>
      <patternFill patternType="none"/>
    </fill>
    <fill>
      <patternFill patternType="gray125"/>
    </fill>
    <fill>
      <patternFill patternType="solid">
        <fgColor theme="7"/>
        <bgColor indexed="64"/>
      </patternFill>
    </fill>
    <fill>
      <patternFill patternType="solid">
        <fgColor rgb="FFFFC000"/>
        <bgColor indexed="64"/>
      </patternFill>
    </fill>
  </fills>
  <borders count="3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3" fillId="0" borderId="0" xfId="0" applyFont="1" applyAlignment="1">
      <alignment horizontal="center"/>
    </xf>
    <xf numFmtId="164" fontId="0" fillId="0" borderId="0" xfId="1" applyNumberFormat="1" applyFont="1"/>
    <xf numFmtId="164" fontId="0" fillId="0" borderId="0" xfId="0" applyNumberFormat="1"/>
    <xf numFmtId="9" fontId="0" fillId="0" borderId="0" xfId="2" applyFont="1"/>
    <xf numFmtId="164" fontId="5" fillId="0" borderId="0" xfId="1" applyNumberFormat="1" applyFont="1"/>
    <xf numFmtId="10" fontId="0" fillId="2" borderId="1" xfId="2" applyNumberFormat="1" applyFont="1" applyFill="1" applyBorder="1"/>
    <xf numFmtId="164" fontId="0" fillId="2" borderId="2" xfId="1" applyNumberFormat="1" applyFont="1" applyFill="1" applyBorder="1"/>
    <xf numFmtId="10" fontId="0" fillId="2" borderId="3" xfId="2" applyNumberFormat="1" applyFont="1" applyFill="1" applyBorder="1"/>
    <xf numFmtId="0" fontId="2" fillId="2" borderId="4" xfId="0" applyFont="1" applyFill="1" applyBorder="1"/>
    <xf numFmtId="10" fontId="0" fillId="2" borderId="5" xfId="2" applyNumberFormat="1" applyFont="1" applyFill="1" applyBorder="1"/>
    <xf numFmtId="0" fontId="2" fillId="2" borderId="6" xfId="0" applyFont="1" applyFill="1" applyBorder="1"/>
    <xf numFmtId="10" fontId="0" fillId="2" borderId="7" xfId="2" applyNumberFormat="1" applyFont="1" applyFill="1" applyBorder="1"/>
    <xf numFmtId="0" fontId="0" fillId="3" borderId="9" xfId="0" applyFill="1" applyBorder="1"/>
    <xf numFmtId="9" fontId="2" fillId="3" borderId="10" xfId="0" applyNumberFormat="1" applyFont="1" applyFill="1" applyBorder="1"/>
    <xf numFmtId="165" fontId="0" fillId="0" borderId="0" xfId="0" applyNumberFormat="1"/>
    <xf numFmtId="164" fontId="3" fillId="0" borderId="0" xfId="1" applyNumberFormat="1" applyFont="1" applyBorder="1" applyAlignment="1">
      <alignment horizontal="center"/>
    </xf>
    <xf numFmtId="164" fontId="0" fillId="0" borderId="0" xfId="1" applyNumberFormat="1" applyFont="1" applyBorder="1"/>
    <xf numFmtId="0" fontId="3" fillId="0" borderId="13" xfId="0" applyFont="1" applyBorder="1" applyAlignment="1">
      <alignment horizontal="center"/>
    </xf>
    <xf numFmtId="164" fontId="3" fillId="0" borderId="14" xfId="1" applyNumberFormat="1" applyFont="1" applyBorder="1" applyAlignment="1">
      <alignment horizontal="center" wrapText="1"/>
    </xf>
    <xf numFmtId="0" fontId="0" fillId="0" borderId="13" xfId="0" applyBorder="1"/>
    <xf numFmtId="164" fontId="0" fillId="0" borderId="14" xfId="1" applyNumberFormat="1" applyFont="1" applyBorder="1"/>
    <xf numFmtId="0" fontId="0" fillId="0" borderId="15" xfId="0" applyBorder="1"/>
    <xf numFmtId="164" fontId="0" fillId="0" borderId="16" xfId="1" applyNumberFormat="1" applyFont="1" applyBorder="1"/>
    <xf numFmtId="0" fontId="0" fillId="0" borderId="22" xfId="0" applyBorder="1"/>
    <xf numFmtId="164" fontId="4" fillId="0" borderId="7" xfId="1" applyNumberFormat="1" applyFont="1" applyBorder="1"/>
    <xf numFmtId="166" fontId="0" fillId="0" borderId="0" xfId="1" applyNumberFormat="1" applyFont="1" applyBorder="1"/>
    <xf numFmtId="0" fontId="0" fillId="0" borderId="17" xfId="0" applyBorder="1"/>
    <xf numFmtId="166" fontId="0" fillId="0" borderId="14" xfId="1" applyNumberFormat="1" applyFont="1" applyBorder="1"/>
    <xf numFmtId="164" fontId="3" fillId="0" borderId="14" xfId="1" applyNumberFormat="1" applyFont="1" applyBorder="1" applyAlignment="1">
      <alignment horizontal="center"/>
    </xf>
    <xf numFmtId="41" fontId="0" fillId="0" borderId="0" xfId="1" applyNumberFormat="1" applyFont="1" applyBorder="1"/>
    <xf numFmtId="41" fontId="0" fillId="0" borderId="14" xfId="1" applyNumberFormat="1" applyFont="1" applyBorder="1"/>
    <xf numFmtId="0" fontId="0" fillId="0" borderId="23" xfId="0" applyBorder="1"/>
    <xf numFmtId="0" fontId="3" fillId="0" borderId="24" xfId="0" applyFont="1" applyBorder="1" applyAlignment="1">
      <alignment horizontal="center"/>
    </xf>
    <xf numFmtId="0" fontId="0" fillId="0" borderId="24" xfId="0" applyBorder="1"/>
    <xf numFmtId="0" fontId="0" fillId="0" borderId="14" xfId="0" applyBorder="1"/>
    <xf numFmtId="0" fontId="2" fillId="0" borderId="13" xfId="0" applyFont="1" applyBorder="1"/>
    <xf numFmtId="0" fontId="2" fillId="0" borderId="15" xfId="0" applyFont="1" applyBorder="1"/>
    <xf numFmtId="0" fontId="3" fillId="0" borderId="14" xfId="0" applyFont="1" applyBorder="1" applyAlignment="1">
      <alignment horizontal="center"/>
    </xf>
    <xf numFmtId="0" fontId="5" fillId="0" borderId="0" xfId="0" applyFont="1"/>
    <xf numFmtId="0" fontId="0" fillId="0" borderId="16" xfId="0" applyBorder="1"/>
    <xf numFmtId="0" fontId="0" fillId="0" borderId="0" xfId="0" applyAlignment="1">
      <alignment horizontal="center"/>
    </xf>
    <xf numFmtId="0" fontId="0" fillId="0" borderId="28" xfId="0" applyBorder="1"/>
    <xf numFmtId="0" fontId="0" fillId="0" borderId="29" xfId="0" applyBorder="1"/>
    <xf numFmtId="1" fontId="0" fillId="0" borderId="23" xfId="1" applyNumberFormat="1" applyFont="1" applyBorder="1"/>
    <xf numFmtId="164" fontId="3" fillId="0" borderId="24" xfId="1" applyNumberFormat="1" applyFont="1" applyBorder="1" applyAlignment="1">
      <alignment horizontal="center"/>
    </xf>
    <xf numFmtId="164" fontId="0" fillId="0" borderId="24" xfId="1" applyNumberFormat="1" applyFont="1" applyBorder="1"/>
    <xf numFmtId="164" fontId="4" fillId="0" borderId="24" xfId="1" applyNumberFormat="1" applyFont="1" applyBorder="1"/>
    <xf numFmtId="164" fontId="5" fillId="0" borderId="24" xfId="1" applyNumberFormat="1" applyFont="1" applyBorder="1"/>
    <xf numFmtId="165" fontId="0" fillId="0" borderId="14" xfId="0" applyNumberFormat="1" applyBorder="1"/>
    <xf numFmtId="0" fontId="0" fillId="0" borderId="13" xfId="0" applyBorder="1" applyAlignment="1">
      <alignment horizontal="center"/>
    </xf>
    <xf numFmtId="0" fontId="0" fillId="0" borderId="15" xfId="0" applyBorder="1" applyAlignment="1">
      <alignment horizontal="center"/>
    </xf>
    <xf numFmtId="165" fontId="0" fillId="0" borderId="31" xfId="0" applyNumberFormat="1" applyBorder="1"/>
    <xf numFmtId="165" fontId="7" fillId="0" borderId="12" xfId="0" applyNumberFormat="1" applyFont="1" applyBorder="1"/>
    <xf numFmtId="44" fontId="0" fillId="0" borderId="0" xfId="1" applyFont="1" applyBorder="1"/>
    <xf numFmtId="44" fontId="0" fillId="0" borderId="14" xfId="1" applyFont="1" applyBorder="1"/>
    <xf numFmtId="44" fontId="0" fillId="0" borderId="16" xfId="1" applyFont="1" applyBorder="1"/>
    <xf numFmtId="44" fontId="0" fillId="0" borderId="17" xfId="1" applyFont="1" applyBorder="1"/>
    <xf numFmtId="43" fontId="0" fillId="0" borderId="0" xfId="1" applyNumberFormat="1" applyFont="1" applyBorder="1"/>
    <xf numFmtId="43" fontId="0" fillId="0" borderId="14" xfId="1" applyNumberFormat="1" applyFont="1" applyBorder="1"/>
    <xf numFmtId="165" fontId="8" fillId="0" borderId="14" xfId="0" applyNumberFormat="1" applyFont="1" applyBorder="1"/>
    <xf numFmtId="165" fontId="9" fillId="0" borderId="17" xfId="0" applyNumberFormat="1" applyFont="1" applyBorder="1"/>
    <xf numFmtId="0" fontId="0" fillId="0" borderId="0" xfId="0" applyAlignment="1">
      <alignment horizontal="left" wrapText="1"/>
    </xf>
    <xf numFmtId="164" fontId="5" fillId="0" borderId="0" xfId="1" applyNumberFormat="1" applyFont="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21" xfId="0" applyFont="1" applyBorder="1" applyAlignment="1">
      <alignment horizontal="center"/>
    </xf>
    <xf numFmtId="164" fontId="0" fillId="0" borderId="0" xfId="1" applyNumberFormat="1" applyFont="1" applyAlignment="1">
      <alignment horizontal="right"/>
    </xf>
    <xf numFmtId="164" fontId="0" fillId="0" borderId="0" xfId="1" applyNumberFormat="1" applyFont="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0" fillId="0" borderId="0" xfId="0" applyAlignment="1">
      <alignment horizontal="left"/>
    </xf>
    <xf numFmtId="0" fontId="0" fillId="0" borderId="0" xfId="0" applyAlignment="1">
      <alignment horizontal="center"/>
    </xf>
    <xf numFmtId="0" fontId="3" fillId="0" borderId="26" xfId="0" applyFont="1" applyBorder="1" applyAlignment="1">
      <alignment horizontal="center"/>
    </xf>
    <xf numFmtId="0" fontId="3" fillId="0" borderId="25" xfId="0" applyFont="1" applyBorder="1" applyAlignment="1">
      <alignment horizontal="center"/>
    </xf>
    <xf numFmtId="0" fontId="3" fillId="0" borderId="27" xfId="0" applyFont="1" applyBorder="1" applyAlignment="1">
      <alignment horizontal="center"/>
    </xf>
    <xf numFmtId="0" fontId="0" fillId="0" borderId="0" xfId="0" applyAlignment="1">
      <alignment horizontal="center" wrapText="1"/>
    </xf>
    <xf numFmtId="0" fontId="0" fillId="0" borderId="29" xfId="0" applyBorder="1" applyAlignment="1">
      <alignment horizontal="center" wrapText="1"/>
    </xf>
    <xf numFmtId="0" fontId="0" fillId="0" borderId="16" xfId="0" applyBorder="1" applyAlignment="1">
      <alignment horizontal="center" wrapText="1"/>
    </xf>
    <xf numFmtId="0" fontId="0" fillId="0" borderId="30" xfId="0" applyBorder="1" applyAlignment="1">
      <alignment horizontal="center" wrapText="1"/>
    </xf>
    <xf numFmtId="165" fontId="2" fillId="0" borderId="11" xfId="0" applyNumberFormat="1" applyFont="1" applyBorder="1" applyAlignment="1">
      <alignment horizontal="center"/>
    </xf>
    <xf numFmtId="165" fontId="2" fillId="0" borderId="31" xfId="0" applyNumberFormat="1" applyFont="1" applyBorder="1" applyAlignment="1">
      <alignment horizontal="center"/>
    </xf>
    <xf numFmtId="165" fontId="2" fillId="0" borderId="13" xfId="0" applyNumberFormat="1" applyFont="1" applyBorder="1" applyAlignment="1">
      <alignment horizontal="center"/>
    </xf>
    <xf numFmtId="165" fontId="2" fillId="0" borderId="0" xfId="0" applyNumberFormat="1" applyFont="1" applyAlignment="1">
      <alignment horizontal="center"/>
    </xf>
    <xf numFmtId="165" fontId="0" fillId="0" borderId="13" xfId="0" applyNumberFormat="1" applyBorder="1" applyAlignment="1">
      <alignment horizontal="center"/>
    </xf>
    <xf numFmtId="165" fontId="0" fillId="0" borderId="0" xfId="0" applyNumberFormat="1" applyAlignment="1">
      <alignment horizontal="center"/>
    </xf>
    <xf numFmtId="165" fontId="2" fillId="0" borderId="15" xfId="0" applyNumberFormat="1" applyFont="1" applyBorder="1" applyAlignment="1">
      <alignment horizontal="center"/>
    </xf>
    <xf numFmtId="165" fontId="2" fillId="0" borderId="16" xfId="0" applyNumberFormat="1" applyFont="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20"/>
  <sheetViews>
    <sheetView workbookViewId="0">
      <selection activeCell="C20" sqref="C20:F20"/>
    </sheetView>
  </sheetViews>
  <sheetFormatPr defaultRowHeight="14.4" x14ac:dyDescent="0.3"/>
  <cols>
    <col min="2" max="2" width="4.6640625" bestFit="1" customWidth="1"/>
    <col min="3" max="3" width="11.44140625" style="2" bestFit="1" customWidth="1"/>
    <col min="4" max="5" width="13.109375" style="2" bestFit="1" customWidth="1"/>
    <col min="6" max="6" width="12.44140625" style="2" bestFit="1" customWidth="1"/>
    <col min="7" max="7" width="1.6640625" customWidth="1"/>
    <col min="8" max="8" width="4.6640625" bestFit="1" customWidth="1"/>
    <col min="9" max="9" width="11.44140625" style="2" bestFit="1" customWidth="1"/>
    <col min="10" max="10" width="13.109375" style="2" bestFit="1" customWidth="1"/>
    <col min="11" max="11" width="12.44140625" style="2" bestFit="1" customWidth="1"/>
    <col min="12" max="12" width="3.44140625" customWidth="1"/>
    <col min="13" max="13" width="26.88671875" bestFit="1" customWidth="1"/>
    <col min="14" max="14" width="12.5546875" bestFit="1" customWidth="1"/>
  </cols>
  <sheetData>
    <row r="2" spans="2:14" ht="28.8" customHeight="1" x14ac:dyDescent="0.3">
      <c r="B2" s="62" t="s">
        <v>24</v>
      </c>
      <c r="C2" s="62"/>
      <c r="D2" s="62"/>
      <c r="E2" s="62"/>
      <c r="F2" s="62"/>
      <c r="G2" s="62"/>
      <c r="H2" s="62"/>
      <c r="I2" s="62"/>
      <c r="J2" s="62"/>
      <c r="K2" s="62"/>
    </row>
    <row r="3" spans="2:14" ht="15" thickBot="1" x14ac:dyDescent="0.35"/>
    <row r="4" spans="2:14" s="1" customFormat="1" ht="18.600000000000001" thickBot="1" x14ac:dyDescent="0.4">
      <c r="B4" s="69" t="s">
        <v>12</v>
      </c>
      <c r="C4" s="70"/>
      <c r="D4" s="70"/>
      <c r="E4" s="70"/>
      <c r="F4" s="70"/>
      <c r="G4" s="70"/>
      <c r="H4" s="70"/>
      <c r="I4" s="70"/>
      <c r="J4" s="70"/>
      <c r="K4" s="71"/>
    </row>
    <row r="5" spans="2:14" x14ac:dyDescent="0.3">
      <c r="B5" s="64" t="s">
        <v>26</v>
      </c>
      <c r="C5" s="65"/>
      <c r="D5" s="65"/>
      <c r="E5" s="65"/>
      <c r="F5" s="66"/>
      <c r="H5" s="64" t="s">
        <v>27</v>
      </c>
      <c r="I5" s="65"/>
      <c r="J5" s="65"/>
      <c r="K5" s="66"/>
      <c r="M5" s="67" t="s">
        <v>29</v>
      </c>
      <c r="N5" s="68"/>
    </row>
    <row r="6" spans="2:14" ht="29.4" thickBot="1" x14ac:dyDescent="0.35">
      <c r="B6" s="18" t="s">
        <v>31</v>
      </c>
      <c r="C6" s="16" t="s">
        <v>1</v>
      </c>
      <c r="D6" s="16" t="s">
        <v>2</v>
      </c>
      <c r="E6" s="16" t="s">
        <v>3</v>
      </c>
      <c r="F6" s="19" t="s">
        <v>28</v>
      </c>
      <c r="H6" s="18" t="s">
        <v>31</v>
      </c>
      <c r="I6" s="16" t="s">
        <v>1</v>
      </c>
      <c r="J6" s="16" t="s">
        <v>2</v>
      </c>
      <c r="K6" s="19" t="s">
        <v>28</v>
      </c>
      <c r="M6" s="20"/>
      <c r="N6" s="35"/>
    </row>
    <row r="7" spans="2:14" x14ac:dyDescent="0.3">
      <c r="B7" s="20">
        <v>41</v>
      </c>
      <c r="C7" s="17">
        <f>N8</f>
        <v>100000</v>
      </c>
      <c r="D7" s="17">
        <f t="shared" ref="D7:D16" si="0">C7*$N$7</f>
        <v>30000</v>
      </c>
      <c r="E7" s="17">
        <f t="shared" ref="E7:E16" si="1">D7*-$N$9</f>
        <v>-10500</v>
      </c>
      <c r="F7" s="21">
        <f>C7+D7+E7</f>
        <v>119500</v>
      </c>
      <c r="H7" s="20">
        <v>41</v>
      </c>
      <c r="I7" s="17">
        <f>C7</f>
        <v>100000</v>
      </c>
      <c r="J7" s="17">
        <f t="shared" ref="J7:J16" si="2">I7*$N$7</f>
        <v>30000</v>
      </c>
      <c r="K7" s="21">
        <f>SUM(I7:J7)</f>
        <v>130000</v>
      </c>
      <c r="M7" s="36" t="s">
        <v>6</v>
      </c>
      <c r="N7" s="6">
        <v>0.3</v>
      </c>
    </row>
    <row r="8" spans="2:14" x14ac:dyDescent="0.3">
      <c r="B8" s="20">
        <v>42</v>
      </c>
      <c r="C8" s="26">
        <f>F7</f>
        <v>119500</v>
      </c>
      <c r="D8" s="26">
        <f t="shared" si="0"/>
        <v>35850</v>
      </c>
      <c r="E8" s="26">
        <f t="shared" si="1"/>
        <v>-12547.5</v>
      </c>
      <c r="F8" s="28">
        <f t="shared" ref="F8:F16" si="3">C8+D8+E8</f>
        <v>142802.5</v>
      </c>
      <c r="H8" s="20">
        <v>42</v>
      </c>
      <c r="I8" s="26">
        <f>K7</f>
        <v>130000</v>
      </c>
      <c r="J8" s="26">
        <f t="shared" si="2"/>
        <v>39000</v>
      </c>
      <c r="K8" s="28">
        <f>I8+J8</f>
        <v>169000</v>
      </c>
      <c r="M8" s="36" t="s">
        <v>7</v>
      </c>
      <c r="N8" s="7">
        <v>100000</v>
      </c>
    </row>
    <row r="9" spans="2:14" ht="15" thickBot="1" x14ac:dyDescent="0.35">
      <c r="B9" s="20">
        <v>43</v>
      </c>
      <c r="C9" s="26">
        <f t="shared" ref="C9:C16" si="4">F8</f>
        <v>142802.5</v>
      </c>
      <c r="D9" s="26">
        <f t="shared" si="0"/>
        <v>42840.75</v>
      </c>
      <c r="E9" s="26">
        <f t="shared" si="1"/>
        <v>-14994.262499999999</v>
      </c>
      <c r="F9" s="28">
        <f t="shared" si="3"/>
        <v>170648.98749999999</v>
      </c>
      <c r="H9" s="20">
        <v>43</v>
      </c>
      <c r="I9" s="26">
        <f t="shared" ref="I9:I16" si="5">K8</f>
        <v>169000</v>
      </c>
      <c r="J9" s="26">
        <f t="shared" si="2"/>
        <v>50700</v>
      </c>
      <c r="K9" s="28">
        <f t="shared" ref="K9:K16" si="6">I9+J9</f>
        <v>219700</v>
      </c>
      <c r="M9" s="37" t="s">
        <v>8</v>
      </c>
      <c r="N9" s="8">
        <v>0.35</v>
      </c>
    </row>
    <row r="10" spans="2:14" x14ac:dyDescent="0.3">
      <c r="B10" s="20">
        <v>44</v>
      </c>
      <c r="C10" s="26">
        <f t="shared" si="4"/>
        <v>170648.98749999999</v>
      </c>
      <c r="D10" s="26">
        <f t="shared" si="0"/>
        <v>51194.696249999994</v>
      </c>
      <c r="E10" s="26">
        <f t="shared" si="1"/>
        <v>-17918.143687499996</v>
      </c>
      <c r="F10" s="28">
        <f t="shared" si="3"/>
        <v>203925.54006249996</v>
      </c>
      <c r="H10" s="20">
        <v>44</v>
      </c>
      <c r="I10" s="26">
        <f t="shared" si="5"/>
        <v>219700</v>
      </c>
      <c r="J10" s="26">
        <f t="shared" si="2"/>
        <v>65910</v>
      </c>
      <c r="K10" s="28">
        <f t="shared" si="6"/>
        <v>285610</v>
      </c>
    </row>
    <row r="11" spans="2:14" x14ac:dyDescent="0.3">
      <c r="B11" s="20">
        <v>45</v>
      </c>
      <c r="C11" s="26">
        <f t="shared" si="4"/>
        <v>203925.54006249996</v>
      </c>
      <c r="D11" s="26">
        <f t="shared" si="0"/>
        <v>61177.662018749987</v>
      </c>
      <c r="E11" s="26">
        <f t="shared" si="1"/>
        <v>-21412.181706562493</v>
      </c>
      <c r="F11" s="28">
        <f t="shared" si="3"/>
        <v>243691.02037468748</v>
      </c>
      <c r="H11" s="20">
        <v>45</v>
      </c>
      <c r="I11" s="26">
        <f t="shared" si="5"/>
        <v>285610</v>
      </c>
      <c r="J11" s="26">
        <f t="shared" si="2"/>
        <v>85683</v>
      </c>
      <c r="K11" s="28">
        <f t="shared" si="6"/>
        <v>371293</v>
      </c>
    </row>
    <row r="12" spans="2:14" x14ac:dyDescent="0.3">
      <c r="B12" s="20">
        <v>46</v>
      </c>
      <c r="C12" s="26">
        <f t="shared" si="4"/>
        <v>243691.02037468748</v>
      </c>
      <c r="D12" s="26">
        <f t="shared" si="0"/>
        <v>73107.306112406237</v>
      </c>
      <c r="E12" s="26">
        <f t="shared" si="1"/>
        <v>-25587.557139342181</v>
      </c>
      <c r="F12" s="28">
        <f t="shared" si="3"/>
        <v>291210.76934775151</v>
      </c>
      <c r="H12" s="20">
        <v>46</v>
      </c>
      <c r="I12" s="26">
        <f t="shared" si="5"/>
        <v>371293</v>
      </c>
      <c r="J12" s="26">
        <f t="shared" si="2"/>
        <v>111387.9</v>
      </c>
      <c r="K12" s="28">
        <f t="shared" si="6"/>
        <v>482680.9</v>
      </c>
    </row>
    <row r="13" spans="2:14" x14ac:dyDescent="0.3">
      <c r="B13" s="20">
        <v>47</v>
      </c>
      <c r="C13" s="26">
        <f t="shared" si="4"/>
        <v>291210.76934775151</v>
      </c>
      <c r="D13" s="26">
        <f t="shared" si="0"/>
        <v>87363.230804325445</v>
      </c>
      <c r="E13" s="26">
        <f t="shared" si="1"/>
        <v>-30577.130781513904</v>
      </c>
      <c r="F13" s="28">
        <f t="shared" si="3"/>
        <v>347996.86937056301</v>
      </c>
      <c r="H13" s="20">
        <v>47</v>
      </c>
      <c r="I13" s="26">
        <f t="shared" si="5"/>
        <v>482680.9</v>
      </c>
      <c r="J13" s="26">
        <f t="shared" si="2"/>
        <v>144804.26999999999</v>
      </c>
      <c r="K13" s="28">
        <f t="shared" si="6"/>
        <v>627485.17000000004</v>
      </c>
    </row>
    <row r="14" spans="2:14" x14ac:dyDescent="0.3">
      <c r="B14" s="20">
        <v>48</v>
      </c>
      <c r="C14" s="26">
        <f t="shared" si="4"/>
        <v>347996.86937056301</v>
      </c>
      <c r="D14" s="26">
        <f t="shared" si="0"/>
        <v>104399.06081116891</v>
      </c>
      <c r="E14" s="26">
        <f t="shared" si="1"/>
        <v>-36539.671283909112</v>
      </c>
      <c r="F14" s="28">
        <f t="shared" si="3"/>
        <v>415856.25889782282</v>
      </c>
      <c r="H14" s="20">
        <v>48</v>
      </c>
      <c r="I14" s="26">
        <f t="shared" si="5"/>
        <v>627485.17000000004</v>
      </c>
      <c r="J14" s="26">
        <f t="shared" si="2"/>
        <v>188245.55100000001</v>
      </c>
      <c r="K14" s="28">
        <f t="shared" si="6"/>
        <v>815730.72100000002</v>
      </c>
      <c r="L14" s="3"/>
    </row>
    <row r="15" spans="2:14" x14ac:dyDescent="0.3">
      <c r="B15" s="20">
        <v>49</v>
      </c>
      <c r="C15" s="26">
        <f t="shared" si="4"/>
        <v>415856.25889782282</v>
      </c>
      <c r="D15" s="26">
        <f t="shared" si="0"/>
        <v>124756.87766934684</v>
      </c>
      <c r="E15" s="26">
        <f t="shared" si="1"/>
        <v>-43664.907184271389</v>
      </c>
      <c r="F15" s="28">
        <f t="shared" si="3"/>
        <v>496948.22938289831</v>
      </c>
      <c r="H15" s="20">
        <v>49</v>
      </c>
      <c r="I15" s="26">
        <f t="shared" si="5"/>
        <v>815730.72100000002</v>
      </c>
      <c r="J15" s="26">
        <f t="shared" si="2"/>
        <v>244719.2163</v>
      </c>
      <c r="K15" s="28">
        <f t="shared" si="6"/>
        <v>1060449.9373000001</v>
      </c>
    </row>
    <row r="16" spans="2:14" ht="16.2" thickBot="1" x14ac:dyDescent="0.35">
      <c r="B16" s="22">
        <v>50</v>
      </c>
      <c r="C16" s="23">
        <f t="shared" si="4"/>
        <v>496948.22938289831</v>
      </c>
      <c r="D16" s="23">
        <f t="shared" si="0"/>
        <v>149084.4688148695</v>
      </c>
      <c r="E16" s="23">
        <f t="shared" si="1"/>
        <v>-52179.564085204322</v>
      </c>
      <c r="F16" s="25">
        <f t="shared" si="3"/>
        <v>593853.13411256357</v>
      </c>
      <c r="G16" s="27"/>
      <c r="H16" s="22">
        <v>50</v>
      </c>
      <c r="I16" s="23">
        <f t="shared" si="5"/>
        <v>1060449.9373000001</v>
      </c>
      <c r="J16" s="23">
        <f t="shared" si="2"/>
        <v>318134.98119000002</v>
      </c>
      <c r="K16" s="25">
        <f t="shared" si="6"/>
        <v>1378584.9184900001</v>
      </c>
    </row>
    <row r="19" spans="3:9" x14ac:dyDescent="0.3">
      <c r="C19" s="2" t="s">
        <v>25</v>
      </c>
    </row>
    <row r="20" spans="3:9" ht="18" x14ac:dyDescent="0.35">
      <c r="C20" s="72" t="s">
        <v>23</v>
      </c>
      <c r="D20" s="72"/>
      <c r="E20" s="72"/>
      <c r="F20" s="72"/>
      <c r="H20" s="63">
        <f>K16-F16</f>
        <v>784731.7843774365</v>
      </c>
      <c r="I20" s="63"/>
    </row>
  </sheetData>
  <mergeCells count="7">
    <mergeCell ref="B2:K2"/>
    <mergeCell ref="H20:I20"/>
    <mergeCell ref="B5:F5"/>
    <mergeCell ref="H5:K5"/>
    <mergeCell ref="M5:N5"/>
    <mergeCell ref="B4:K4"/>
    <mergeCell ref="C20:F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8"/>
  <sheetViews>
    <sheetView workbookViewId="0">
      <selection activeCell="P14" sqref="P14"/>
    </sheetView>
  </sheetViews>
  <sheetFormatPr defaultRowHeight="14.4" x14ac:dyDescent="0.3"/>
  <cols>
    <col min="2" max="2" width="4.6640625" bestFit="1" customWidth="1"/>
    <col min="3" max="3" width="11.44140625" bestFit="1" customWidth="1"/>
    <col min="4" max="4" width="14.21875" bestFit="1" customWidth="1"/>
    <col min="5" max="5" width="13.109375" bestFit="1" customWidth="1"/>
    <col min="6" max="6" width="14.6640625" bestFit="1" customWidth="1"/>
    <col min="7" max="7" width="2" bestFit="1" customWidth="1"/>
    <col min="8" max="8" width="4.6640625" bestFit="1" customWidth="1"/>
    <col min="9" max="9" width="11.44140625" bestFit="1" customWidth="1"/>
    <col min="10" max="10" width="14.21875" bestFit="1" customWidth="1"/>
    <col min="11" max="11" width="13.44140625" bestFit="1" customWidth="1"/>
    <col min="12" max="12" width="1.88671875" customWidth="1"/>
    <col min="13" max="13" width="25.44140625" bestFit="1" customWidth="1"/>
    <col min="14" max="14" width="10" bestFit="1" customWidth="1"/>
  </cols>
  <sheetData>
    <row r="2" spans="2:14" x14ac:dyDescent="0.3">
      <c r="B2" s="79" t="s">
        <v>30</v>
      </c>
      <c r="C2" s="79"/>
      <c r="D2" s="79"/>
      <c r="E2" s="79"/>
      <c r="F2" s="79"/>
      <c r="G2" s="79"/>
      <c r="H2" s="79"/>
      <c r="I2" s="79"/>
      <c r="J2" s="79"/>
      <c r="K2" s="79"/>
    </row>
    <row r="3" spans="2:14" ht="15" thickBot="1" x14ac:dyDescent="0.35"/>
    <row r="4" spans="2:14" ht="18.600000000000001" thickBot="1" x14ac:dyDescent="0.4">
      <c r="B4" s="69" t="s">
        <v>21</v>
      </c>
      <c r="C4" s="70"/>
      <c r="D4" s="70"/>
      <c r="E4" s="70"/>
      <c r="F4" s="70"/>
      <c r="G4" s="70"/>
      <c r="H4" s="70"/>
      <c r="I4" s="70"/>
      <c r="J4" s="70"/>
      <c r="K4" s="71"/>
    </row>
    <row r="5" spans="2:14" ht="18" x14ac:dyDescent="0.35">
      <c r="B5" s="74" t="s">
        <v>26</v>
      </c>
      <c r="C5" s="75"/>
      <c r="D5" s="75"/>
      <c r="E5" s="75"/>
      <c r="F5" s="76"/>
      <c r="G5" s="32"/>
      <c r="H5" s="77" t="s">
        <v>5</v>
      </c>
      <c r="I5" s="77"/>
      <c r="J5" s="77"/>
      <c r="K5" s="78"/>
      <c r="M5" s="67" t="s">
        <v>11</v>
      </c>
      <c r="N5" s="68"/>
    </row>
    <row r="6" spans="2:14" s="1" customFormat="1" ht="15" thickBot="1" x14ac:dyDescent="0.35">
      <c r="B6" s="18" t="s">
        <v>31</v>
      </c>
      <c r="C6" s="16" t="s">
        <v>1</v>
      </c>
      <c r="D6" s="16" t="s">
        <v>10</v>
      </c>
      <c r="E6" s="16" t="s">
        <v>3</v>
      </c>
      <c r="F6" s="29" t="s">
        <v>4</v>
      </c>
      <c r="G6" s="33"/>
      <c r="H6" s="18" t="s">
        <v>31</v>
      </c>
      <c r="I6" s="16" t="s">
        <v>1</v>
      </c>
      <c r="J6" s="16" t="str">
        <f>D6</f>
        <v>Return on $$$</v>
      </c>
      <c r="K6" s="29" t="s">
        <v>4</v>
      </c>
      <c r="M6" s="18"/>
      <c r="N6" s="38"/>
    </row>
    <row r="7" spans="2:14" x14ac:dyDescent="0.3">
      <c r="B7" s="20">
        <v>51</v>
      </c>
      <c r="C7" s="17">
        <f>'I Rehab per year 10x'!F16</f>
        <v>593853.13411256357</v>
      </c>
      <c r="D7" s="17">
        <f>C7*$N$7</f>
        <v>71262.376093507628</v>
      </c>
      <c r="E7" s="17">
        <f>D7*-$N$8</f>
        <v>-24941.83163272767</v>
      </c>
      <c r="F7" s="21">
        <f>C7+D7+E7</f>
        <v>640173.67857334355</v>
      </c>
      <c r="G7" s="34"/>
      <c r="H7" s="20">
        <v>51</v>
      </c>
      <c r="I7" s="17">
        <f>'I Rehab per year 10x'!K16</f>
        <v>1378584.9184900001</v>
      </c>
      <c r="J7" s="17">
        <f>I7*$N$7</f>
        <v>165430.19021880001</v>
      </c>
      <c r="K7" s="21">
        <f>I7+J7</f>
        <v>1544015.1087088</v>
      </c>
      <c r="M7" s="9" t="s">
        <v>13</v>
      </c>
      <c r="N7" s="10">
        <v>0.12</v>
      </c>
    </row>
    <row r="8" spans="2:14" ht="15" thickBot="1" x14ac:dyDescent="0.35">
      <c r="B8" s="20">
        <v>52</v>
      </c>
      <c r="C8" s="30">
        <f>F7</f>
        <v>640173.67857334355</v>
      </c>
      <c r="D8" s="30">
        <f t="shared" ref="D8" si="0">C8*$N$7</f>
        <v>76820.841428801228</v>
      </c>
      <c r="E8" s="30">
        <f t="shared" ref="E8:E16" si="1">D8*-$N$8</f>
        <v>-26887.294500080428</v>
      </c>
      <c r="F8" s="31">
        <f t="shared" ref="F8:F16" si="2">C8+D8+E8</f>
        <v>690107.22550206434</v>
      </c>
      <c r="G8" s="34"/>
      <c r="H8" s="20">
        <v>52</v>
      </c>
      <c r="I8" s="30">
        <f>K7</f>
        <v>1544015.1087088</v>
      </c>
      <c r="J8" s="30">
        <f t="shared" ref="J8:J16" si="3">I8*$N$7</f>
        <v>185281.81304505601</v>
      </c>
      <c r="K8" s="31">
        <f>I8+J8</f>
        <v>1729296.9217538561</v>
      </c>
      <c r="M8" s="11" t="s">
        <v>8</v>
      </c>
      <c r="N8" s="12">
        <v>0.35</v>
      </c>
    </row>
    <row r="9" spans="2:14" ht="15" thickBot="1" x14ac:dyDescent="0.35">
      <c r="B9" s="20">
        <v>53</v>
      </c>
      <c r="C9" s="30">
        <f t="shared" ref="C9:C16" si="4">F8</f>
        <v>690107.22550206434</v>
      </c>
      <c r="D9" s="30">
        <f t="shared" ref="D9" si="5">C9*$N$7</f>
        <v>82812.867060247721</v>
      </c>
      <c r="E9" s="30">
        <f t="shared" si="1"/>
        <v>-28984.5034710867</v>
      </c>
      <c r="F9" s="31">
        <f t="shared" si="2"/>
        <v>743935.58909122529</v>
      </c>
      <c r="G9" s="34"/>
      <c r="H9" s="20">
        <v>53</v>
      </c>
      <c r="I9" s="30">
        <f t="shared" ref="I9:I16" si="6">K8</f>
        <v>1729296.9217538561</v>
      </c>
      <c r="J9" s="30">
        <f t="shared" si="3"/>
        <v>207515.63061046271</v>
      </c>
      <c r="K9" s="31">
        <f t="shared" ref="K9:K16" si="7">I9+J9</f>
        <v>1936812.5523643189</v>
      </c>
      <c r="M9" s="22"/>
      <c r="N9" s="27"/>
    </row>
    <row r="10" spans="2:14" x14ac:dyDescent="0.3">
      <c r="B10" s="20">
        <v>54</v>
      </c>
      <c r="C10" s="30">
        <f t="shared" si="4"/>
        <v>743935.58909122529</v>
      </c>
      <c r="D10" s="30">
        <f t="shared" ref="D10" si="8">C10*$N$7</f>
        <v>89272.270690947029</v>
      </c>
      <c r="E10" s="30">
        <f t="shared" si="1"/>
        <v>-31245.294741831458</v>
      </c>
      <c r="F10" s="31">
        <f t="shared" si="2"/>
        <v>801962.56504034088</v>
      </c>
      <c r="G10" s="34"/>
      <c r="H10" s="20">
        <v>54</v>
      </c>
      <c r="I10" s="30">
        <f t="shared" si="6"/>
        <v>1936812.5523643189</v>
      </c>
      <c r="J10" s="30">
        <f t="shared" si="3"/>
        <v>232417.50628371825</v>
      </c>
      <c r="K10" s="31">
        <f t="shared" si="7"/>
        <v>2169230.0586480373</v>
      </c>
    </row>
    <row r="11" spans="2:14" x14ac:dyDescent="0.3">
      <c r="B11" s="20">
        <v>55</v>
      </c>
      <c r="C11" s="30">
        <f t="shared" si="4"/>
        <v>801962.56504034088</v>
      </c>
      <c r="D11" s="30">
        <f t="shared" ref="D11" si="9">C11*$N$7</f>
        <v>96235.507804840905</v>
      </c>
      <c r="E11" s="30">
        <f t="shared" si="1"/>
        <v>-33682.427731694312</v>
      </c>
      <c r="F11" s="31">
        <f t="shared" si="2"/>
        <v>864515.6451134875</v>
      </c>
      <c r="G11" s="34"/>
      <c r="H11" s="20">
        <v>55</v>
      </c>
      <c r="I11" s="30">
        <f t="shared" si="6"/>
        <v>2169230.0586480373</v>
      </c>
      <c r="J11" s="30">
        <f t="shared" si="3"/>
        <v>260307.60703776445</v>
      </c>
      <c r="K11" s="31">
        <f t="shared" si="7"/>
        <v>2429537.6656858018</v>
      </c>
    </row>
    <row r="12" spans="2:14" x14ac:dyDescent="0.3">
      <c r="B12" s="20">
        <v>56</v>
      </c>
      <c r="C12" s="30">
        <f t="shared" si="4"/>
        <v>864515.6451134875</v>
      </c>
      <c r="D12" s="30">
        <f t="shared" ref="D12" si="10">C12*$N$7</f>
        <v>103741.87741361849</v>
      </c>
      <c r="E12" s="30">
        <f t="shared" si="1"/>
        <v>-36309.657094766473</v>
      </c>
      <c r="F12" s="31">
        <f t="shared" si="2"/>
        <v>931947.86543233949</v>
      </c>
      <c r="G12" s="34"/>
      <c r="H12" s="20">
        <v>56</v>
      </c>
      <c r="I12" s="30">
        <f t="shared" si="6"/>
        <v>2429537.6656858018</v>
      </c>
      <c r="J12" s="30">
        <f t="shared" si="3"/>
        <v>291544.51988229621</v>
      </c>
      <c r="K12" s="31">
        <f t="shared" si="7"/>
        <v>2721082.185568098</v>
      </c>
      <c r="M12" s="4"/>
    </row>
    <row r="13" spans="2:14" x14ac:dyDescent="0.3">
      <c r="B13" s="20">
        <v>57</v>
      </c>
      <c r="C13" s="30">
        <f t="shared" si="4"/>
        <v>931947.86543233949</v>
      </c>
      <c r="D13" s="30">
        <f t="shared" ref="D13" si="11">C13*$N$7</f>
        <v>111833.74385188073</v>
      </c>
      <c r="E13" s="30">
        <f t="shared" si="1"/>
        <v>-39141.810348158251</v>
      </c>
      <c r="F13" s="31">
        <f t="shared" si="2"/>
        <v>1004639.798936062</v>
      </c>
      <c r="G13" s="34"/>
      <c r="H13" s="20">
        <v>57</v>
      </c>
      <c r="I13" s="30">
        <f t="shared" si="6"/>
        <v>2721082.185568098</v>
      </c>
      <c r="J13" s="30">
        <f t="shared" si="3"/>
        <v>326529.86226817174</v>
      </c>
      <c r="K13" s="31">
        <f t="shared" si="7"/>
        <v>3047612.0478362697</v>
      </c>
    </row>
    <row r="14" spans="2:14" x14ac:dyDescent="0.3">
      <c r="B14" s="20">
        <v>58</v>
      </c>
      <c r="C14" s="30">
        <f t="shared" si="4"/>
        <v>1004639.798936062</v>
      </c>
      <c r="D14" s="30">
        <f t="shared" ref="D14" si="12">C14*$N$7</f>
        <v>120556.77587232745</v>
      </c>
      <c r="E14" s="30">
        <f t="shared" si="1"/>
        <v>-42194.871555314603</v>
      </c>
      <c r="F14" s="31">
        <f t="shared" si="2"/>
        <v>1083001.7032530748</v>
      </c>
      <c r="G14" s="34"/>
      <c r="H14" s="20">
        <v>58</v>
      </c>
      <c r="I14" s="30">
        <f t="shared" si="6"/>
        <v>3047612.0478362697</v>
      </c>
      <c r="J14" s="30">
        <f t="shared" si="3"/>
        <v>365713.44574035233</v>
      </c>
      <c r="K14" s="31">
        <f t="shared" si="7"/>
        <v>3413325.4935766221</v>
      </c>
    </row>
    <row r="15" spans="2:14" x14ac:dyDescent="0.3">
      <c r="B15" s="20">
        <v>59</v>
      </c>
      <c r="C15" s="30">
        <f t="shared" si="4"/>
        <v>1083001.7032530748</v>
      </c>
      <c r="D15" s="30">
        <f t="shared" ref="D15" si="13">C15*$N$7</f>
        <v>129960.20439036896</v>
      </c>
      <c r="E15" s="30">
        <f t="shared" si="1"/>
        <v>-45486.071536629133</v>
      </c>
      <c r="F15" s="31">
        <f t="shared" si="2"/>
        <v>1167475.8361068144</v>
      </c>
      <c r="G15" s="34"/>
      <c r="H15" s="20">
        <v>59</v>
      </c>
      <c r="I15" s="30">
        <f t="shared" si="6"/>
        <v>3413325.4935766221</v>
      </c>
      <c r="J15" s="30">
        <f t="shared" si="3"/>
        <v>409599.05922919465</v>
      </c>
      <c r="K15" s="31">
        <f t="shared" si="7"/>
        <v>3822924.5528058168</v>
      </c>
    </row>
    <row r="16" spans="2:14" ht="16.2" thickBot="1" x14ac:dyDescent="0.35">
      <c r="B16" s="22">
        <v>60</v>
      </c>
      <c r="C16" s="23">
        <f t="shared" si="4"/>
        <v>1167475.8361068144</v>
      </c>
      <c r="D16" s="23">
        <f t="shared" ref="D16" si="14">C16*$N$7</f>
        <v>140097.10033281773</v>
      </c>
      <c r="E16" s="23">
        <f t="shared" si="1"/>
        <v>-49033.985116486205</v>
      </c>
      <c r="F16" s="25">
        <f t="shared" si="2"/>
        <v>1258538.951323146</v>
      </c>
      <c r="G16" s="24"/>
      <c r="H16" s="22">
        <v>60</v>
      </c>
      <c r="I16" s="23">
        <f t="shared" si="6"/>
        <v>3822924.5528058168</v>
      </c>
      <c r="J16" s="23">
        <f t="shared" si="3"/>
        <v>458750.94633669802</v>
      </c>
      <c r="K16" s="25">
        <f t="shared" si="7"/>
        <v>4281675.4991425145</v>
      </c>
      <c r="L16" s="3"/>
    </row>
    <row r="18" spans="3:11" ht="18" x14ac:dyDescent="0.35">
      <c r="C18" s="73" t="s">
        <v>9</v>
      </c>
      <c r="D18" s="73"/>
      <c r="E18" s="73"/>
      <c r="F18" s="5">
        <f>K16-F16</f>
        <v>3023136.5478193685</v>
      </c>
      <c r="I18" s="2"/>
      <c r="J18" s="2"/>
      <c r="K18" s="2"/>
    </row>
  </sheetData>
  <mergeCells count="6">
    <mergeCell ref="B2:K2"/>
    <mergeCell ref="C18:E18"/>
    <mergeCell ref="M5:N5"/>
    <mergeCell ref="B4:K4"/>
    <mergeCell ref="B5:F5"/>
    <mergeCell ref="H5: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35"/>
  <sheetViews>
    <sheetView tabSelected="1" topLeftCell="A12" workbookViewId="0">
      <selection activeCell="L32" sqref="L32"/>
    </sheetView>
  </sheetViews>
  <sheetFormatPr defaultRowHeight="14.4" x14ac:dyDescent="0.3"/>
  <cols>
    <col min="2" max="2" width="8.5546875" bestFit="1" customWidth="1"/>
    <col min="3" max="3" width="13.44140625" bestFit="1" customWidth="1"/>
    <col min="4" max="4" width="14.33203125" bestFit="1" customWidth="1"/>
    <col min="5" max="5" width="13.21875" bestFit="1" customWidth="1"/>
    <col min="6" max="6" width="10.109375" bestFit="1" customWidth="1"/>
    <col min="7" max="7" width="2" bestFit="1" customWidth="1"/>
    <col min="8" max="8" width="13.33203125" bestFit="1" customWidth="1"/>
    <col min="9" max="9" width="12.5546875" bestFit="1" customWidth="1"/>
    <col min="10" max="10" width="11.109375" bestFit="1" customWidth="1"/>
    <col min="11" max="11" width="1.88671875" customWidth="1"/>
    <col min="12" max="12" width="26.88671875" bestFit="1" customWidth="1"/>
    <col min="13" max="13" width="10" bestFit="1" customWidth="1"/>
  </cols>
  <sheetData>
    <row r="2" spans="2:13" x14ac:dyDescent="0.3">
      <c r="B2" s="80" t="s">
        <v>14</v>
      </c>
      <c r="C2" s="80"/>
      <c r="D2" s="80"/>
      <c r="E2" s="80"/>
      <c r="F2" s="80"/>
      <c r="G2" s="80"/>
      <c r="H2" s="80"/>
      <c r="I2" s="80"/>
      <c r="J2" s="80"/>
    </row>
    <row r="3" spans="2:13" ht="15" thickBot="1" x14ac:dyDescent="0.35"/>
    <row r="4" spans="2:13" ht="18.600000000000001" thickBot="1" x14ac:dyDescent="0.4">
      <c r="B4" s="69" t="s">
        <v>22</v>
      </c>
      <c r="C4" s="70"/>
      <c r="D4" s="70"/>
      <c r="E4" s="70"/>
      <c r="F4" s="70"/>
      <c r="G4" s="70"/>
      <c r="H4" s="70"/>
      <c r="I4" s="70"/>
      <c r="J4" s="71"/>
      <c r="K4" s="39"/>
      <c r="L4" s="39"/>
      <c r="M4" s="39"/>
    </row>
    <row r="5" spans="2:13" x14ac:dyDescent="0.3">
      <c r="B5" s="81" t="s">
        <v>0</v>
      </c>
      <c r="C5" s="82"/>
      <c r="D5" s="82"/>
      <c r="E5" s="82"/>
      <c r="F5" s="82"/>
      <c r="G5" s="44"/>
      <c r="H5" s="82" t="s">
        <v>5</v>
      </c>
      <c r="I5" s="82"/>
      <c r="J5" s="83"/>
      <c r="L5" s="80" t="s">
        <v>11</v>
      </c>
      <c r="M5" s="80"/>
    </row>
    <row r="6" spans="2:13" ht="15" thickBot="1" x14ac:dyDescent="0.35">
      <c r="B6" s="18" t="s">
        <v>31</v>
      </c>
      <c r="C6" s="16" t="s">
        <v>1</v>
      </c>
      <c r="D6" s="16" t="s">
        <v>10</v>
      </c>
      <c r="E6" s="16" t="s">
        <v>3</v>
      </c>
      <c r="F6" s="16" t="s">
        <v>15</v>
      </c>
      <c r="G6" s="45"/>
      <c r="H6" s="18" t="s">
        <v>31</v>
      </c>
      <c r="I6" s="16" t="s">
        <v>1</v>
      </c>
      <c r="J6" s="29" t="s">
        <v>15</v>
      </c>
      <c r="K6" s="1"/>
      <c r="L6" s="1"/>
      <c r="M6" s="1"/>
    </row>
    <row r="7" spans="2:13" x14ac:dyDescent="0.3">
      <c r="B7" s="20">
        <v>61</v>
      </c>
      <c r="C7" s="17">
        <f>'Invest Poceeds at 12%'!F16</f>
        <v>1258538.951323146</v>
      </c>
      <c r="D7" s="17">
        <f t="shared" ref="D7:D16" si="0">C7*$M$7</f>
        <v>151024.67415877752</v>
      </c>
      <c r="E7" s="17">
        <f t="shared" ref="E7:E16" si="1">D7*$M$8</f>
        <v>52858.635955572128</v>
      </c>
      <c r="F7" s="17">
        <f>D7-E7</f>
        <v>98166.038203205389</v>
      </c>
      <c r="G7" s="46"/>
      <c r="H7">
        <v>61</v>
      </c>
      <c r="I7" s="17">
        <f>'Invest Poceeds at 12%'!K16</f>
        <v>4281675.4991425145</v>
      </c>
      <c r="J7" s="21">
        <f>I7*$M$7</f>
        <v>513801.05989710172</v>
      </c>
      <c r="L7" s="9" t="s">
        <v>13</v>
      </c>
      <c r="M7" s="10">
        <v>0.12</v>
      </c>
    </row>
    <row r="8" spans="2:13" ht="15" thickBot="1" x14ac:dyDescent="0.35">
      <c r="B8" s="20">
        <v>62</v>
      </c>
      <c r="C8" s="58">
        <f>C7</f>
        <v>1258538.951323146</v>
      </c>
      <c r="D8" s="58">
        <f t="shared" si="0"/>
        <v>151024.67415877752</v>
      </c>
      <c r="E8" s="58">
        <f t="shared" si="1"/>
        <v>52858.635955572128</v>
      </c>
      <c r="F8" s="58">
        <f t="shared" ref="F8:F31" si="2">D8-E8</f>
        <v>98166.038203205389</v>
      </c>
      <c r="G8" s="46"/>
      <c r="H8">
        <v>62</v>
      </c>
      <c r="I8" s="58">
        <f>I7</f>
        <v>4281675.4991425145</v>
      </c>
      <c r="J8" s="59">
        <f t="shared" ref="J8:J31" si="3">I8*$M$7</f>
        <v>513801.05989710172</v>
      </c>
      <c r="L8" s="11" t="s">
        <v>8</v>
      </c>
      <c r="M8" s="12">
        <v>0.35</v>
      </c>
    </row>
    <row r="9" spans="2:13" x14ac:dyDescent="0.3">
      <c r="B9" s="20">
        <v>63</v>
      </c>
      <c r="C9" s="58">
        <f t="shared" ref="C9:C31" si="4">C8</f>
        <v>1258538.951323146</v>
      </c>
      <c r="D9" s="58">
        <f t="shared" si="0"/>
        <v>151024.67415877752</v>
      </c>
      <c r="E9" s="58">
        <f t="shared" si="1"/>
        <v>52858.635955572128</v>
      </c>
      <c r="F9" s="58">
        <f t="shared" si="2"/>
        <v>98166.038203205389</v>
      </c>
      <c r="G9" s="46"/>
      <c r="H9">
        <v>63</v>
      </c>
      <c r="I9" s="58">
        <f t="shared" ref="I9:I31" si="5">I8</f>
        <v>4281675.4991425145</v>
      </c>
      <c r="J9" s="59">
        <f t="shared" si="3"/>
        <v>513801.05989710172</v>
      </c>
    </row>
    <row r="10" spans="2:13" x14ac:dyDescent="0.3">
      <c r="B10" s="20">
        <v>64</v>
      </c>
      <c r="C10" s="58">
        <f t="shared" si="4"/>
        <v>1258538.951323146</v>
      </c>
      <c r="D10" s="58">
        <f t="shared" si="0"/>
        <v>151024.67415877752</v>
      </c>
      <c r="E10" s="58">
        <f t="shared" si="1"/>
        <v>52858.635955572128</v>
      </c>
      <c r="F10" s="58">
        <f t="shared" si="2"/>
        <v>98166.038203205389</v>
      </c>
      <c r="G10" s="46"/>
      <c r="H10">
        <v>64</v>
      </c>
      <c r="I10" s="58">
        <f t="shared" si="5"/>
        <v>4281675.4991425145</v>
      </c>
      <c r="J10" s="59">
        <f t="shared" si="3"/>
        <v>513801.05989710172</v>
      </c>
    </row>
    <row r="11" spans="2:13" x14ac:dyDescent="0.3">
      <c r="B11" s="20">
        <v>65</v>
      </c>
      <c r="C11" s="58">
        <f t="shared" si="4"/>
        <v>1258538.951323146</v>
      </c>
      <c r="D11" s="58">
        <f t="shared" si="0"/>
        <v>151024.67415877752</v>
      </c>
      <c r="E11" s="58">
        <f t="shared" si="1"/>
        <v>52858.635955572128</v>
      </c>
      <c r="F11" s="58">
        <f t="shared" si="2"/>
        <v>98166.038203205389</v>
      </c>
      <c r="G11" s="46"/>
      <c r="H11">
        <v>65</v>
      </c>
      <c r="I11" s="58">
        <f t="shared" si="5"/>
        <v>4281675.4991425145</v>
      </c>
      <c r="J11" s="59">
        <f t="shared" si="3"/>
        <v>513801.05989710172</v>
      </c>
    </row>
    <row r="12" spans="2:13" x14ac:dyDescent="0.3">
      <c r="B12" s="20">
        <v>66</v>
      </c>
      <c r="C12" s="58">
        <f t="shared" si="4"/>
        <v>1258538.951323146</v>
      </c>
      <c r="D12" s="58">
        <f t="shared" si="0"/>
        <v>151024.67415877752</v>
      </c>
      <c r="E12" s="58">
        <f t="shared" si="1"/>
        <v>52858.635955572128</v>
      </c>
      <c r="F12" s="58">
        <f t="shared" si="2"/>
        <v>98166.038203205389</v>
      </c>
      <c r="G12" s="46"/>
      <c r="H12">
        <v>66</v>
      </c>
      <c r="I12" s="58">
        <f t="shared" si="5"/>
        <v>4281675.4991425145</v>
      </c>
      <c r="J12" s="59">
        <f t="shared" si="3"/>
        <v>513801.05989710172</v>
      </c>
      <c r="L12" s="4"/>
    </row>
    <row r="13" spans="2:13" x14ac:dyDescent="0.3">
      <c r="B13" s="20">
        <v>67</v>
      </c>
      <c r="C13" s="58">
        <f t="shared" si="4"/>
        <v>1258538.951323146</v>
      </c>
      <c r="D13" s="58">
        <f t="shared" si="0"/>
        <v>151024.67415877752</v>
      </c>
      <c r="E13" s="58">
        <f t="shared" si="1"/>
        <v>52858.635955572128</v>
      </c>
      <c r="F13" s="58">
        <f t="shared" si="2"/>
        <v>98166.038203205389</v>
      </c>
      <c r="G13" s="46"/>
      <c r="H13">
        <v>67</v>
      </c>
      <c r="I13" s="58">
        <f t="shared" si="5"/>
        <v>4281675.4991425145</v>
      </c>
      <c r="J13" s="59">
        <f t="shared" si="3"/>
        <v>513801.05989710172</v>
      </c>
    </row>
    <row r="14" spans="2:13" x14ac:dyDescent="0.3">
      <c r="B14" s="20">
        <v>68</v>
      </c>
      <c r="C14" s="58">
        <f t="shared" si="4"/>
        <v>1258538.951323146</v>
      </c>
      <c r="D14" s="58">
        <f t="shared" si="0"/>
        <v>151024.67415877752</v>
      </c>
      <c r="E14" s="58">
        <f t="shared" si="1"/>
        <v>52858.635955572128</v>
      </c>
      <c r="F14" s="58">
        <f t="shared" si="2"/>
        <v>98166.038203205389</v>
      </c>
      <c r="G14" s="46"/>
      <c r="H14">
        <v>68</v>
      </c>
      <c r="I14" s="58">
        <f t="shared" si="5"/>
        <v>4281675.4991425145</v>
      </c>
      <c r="J14" s="59">
        <f t="shared" si="3"/>
        <v>513801.05989710172</v>
      </c>
    </row>
    <row r="15" spans="2:13" x14ac:dyDescent="0.3">
      <c r="B15" s="20">
        <v>69</v>
      </c>
      <c r="C15" s="58">
        <f t="shared" si="4"/>
        <v>1258538.951323146</v>
      </c>
      <c r="D15" s="58">
        <f t="shared" si="0"/>
        <v>151024.67415877752</v>
      </c>
      <c r="E15" s="58">
        <f t="shared" si="1"/>
        <v>52858.635955572128</v>
      </c>
      <c r="F15" s="58">
        <f t="shared" si="2"/>
        <v>98166.038203205389</v>
      </c>
      <c r="G15" s="46"/>
      <c r="H15">
        <v>69</v>
      </c>
      <c r="I15" s="58">
        <f t="shared" si="5"/>
        <v>4281675.4991425145</v>
      </c>
      <c r="J15" s="59">
        <f t="shared" si="3"/>
        <v>513801.05989710172</v>
      </c>
    </row>
    <row r="16" spans="2:13" ht="15.6" x14ac:dyDescent="0.3">
      <c r="B16" s="20">
        <v>70</v>
      </c>
      <c r="C16" s="58">
        <f t="shared" si="4"/>
        <v>1258538.951323146</v>
      </c>
      <c r="D16" s="58">
        <f t="shared" si="0"/>
        <v>151024.67415877752</v>
      </c>
      <c r="E16" s="58">
        <f t="shared" si="1"/>
        <v>52858.635955572128</v>
      </c>
      <c r="F16" s="58">
        <f t="shared" si="2"/>
        <v>98166.038203205389</v>
      </c>
      <c r="G16" s="47"/>
      <c r="H16">
        <v>70</v>
      </c>
      <c r="I16" s="58">
        <f t="shared" si="5"/>
        <v>4281675.4991425145</v>
      </c>
      <c r="J16" s="59">
        <f t="shared" si="3"/>
        <v>513801.05989710172</v>
      </c>
      <c r="K16" s="3"/>
    </row>
    <row r="17" spans="2:12" x14ac:dyDescent="0.3">
      <c r="B17" s="20">
        <v>71</v>
      </c>
      <c r="C17" s="58">
        <f t="shared" si="4"/>
        <v>1258538.951323146</v>
      </c>
      <c r="D17" s="58">
        <f t="shared" ref="D17:D31" si="6">C17*$M$7</f>
        <v>151024.67415877752</v>
      </c>
      <c r="E17" s="58">
        <f t="shared" ref="E17:E31" si="7">D17*$M$8</f>
        <v>52858.635955572128</v>
      </c>
      <c r="F17" s="58">
        <f t="shared" si="2"/>
        <v>98166.038203205389</v>
      </c>
      <c r="G17" s="34"/>
      <c r="H17">
        <v>71</v>
      </c>
      <c r="I17" s="58">
        <f t="shared" si="5"/>
        <v>4281675.4991425145</v>
      </c>
      <c r="J17" s="59">
        <f t="shared" si="3"/>
        <v>513801.05989710172</v>
      </c>
      <c r="L17" s="3">
        <f>J7-F7</f>
        <v>415635.02169389633</v>
      </c>
    </row>
    <row r="18" spans="2:12" ht="18" x14ac:dyDescent="0.35">
      <c r="B18" s="20">
        <v>72</v>
      </c>
      <c r="C18" s="58">
        <f t="shared" si="4"/>
        <v>1258538.951323146</v>
      </c>
      <c r="D18" s="58">
        <f t="shared" si="6"/>
        <v>151024.67415877752</v>
      </c>
      <c r="E18" s="58">
        <f t="shared" si="7"/>
        <v>52858.635955572128</v>
      </c>
      <c r="F18" s="58">
        <f t="shared" si="2"/>
        <v>98166.038203205389</v>
      </c>
      <c r="G18" s="48"/>
      <c r="H18">
        <v>72</v>
      </c>
      <c r="I18" s="58">
        <f t="shared" si="5"/>
        <v>4281675.4991425145</v>
      </c>
      <c r="J18" s="59">
        <f t="shared" si="3"/>
        <v>513801.05989710172</v>
      </c>
    </row>
    <row r="19" spans="2:12" x14ac:dyDescent="0.3">
      <c r="B19" s="20">
        <v>73</v>
      </c>
      <c r="C19" s="58">
        <f t="shared" si="4"/>
        <v>1258538.951323146</v>
      </c>
      <c r="D19" s="58">
        <f t="shared" si="6"/>
        <v>151024.67415877752</v>
      </c>
      <c r="E19" s="58">
        <f t="shared" si="7"/>
        <v>52858.635955572128</v>
      </c>
      <c r="F19" s="58">
        <f t="shared" si="2"/>
        <v>98166.038203205389</v>
      </c>
      <c r="G19" s="34"/>
      <c r="H19">
        <v>73</v>
      </c>
      <c r="I19" s="58">
        <f t="shared" si="5"/>
        <v>4281675.4991425145</v>
      </c>
      <c r="J19" s="59">
        <f t="shared" si="3"/>
        <v>513801.05989710172</v>
      </c>
    </row>
    <row r="20" spans="2:12" x14ac:dyDescent="0.3">
      <c r="B20" s="20">
        <v>74</v>
      </c>
      <c r="C20" s="58">
        <f t="shared" si="4"/>
        <v>1258538.951323146</v>
      </c>
      <c r="D20" s="58">
        <f t="shared" si="6"/>
        <v>151024.67415877752</v>
      </c>
      <c r="E20" s="58">
        <f t="shared" si="7"/>
        <v>52858.635955572128</v>
      </c>
      <c r="F20" s="58">
        <f t="shared" si="2"/>
        <v>98166.038203205389</v>
      </c>
      <c r="G20" s="34"/>
      <c r="H20">
        <v>74</v>
      </c>
      <c r="I20" s="58">
        <f t="shared" si="5"/>
        <v>4281675.4991425145</v>
      </c>
      <c r="J20" s="59">
        <f t="shared" si="3"/>
        <v>513801.05989710172</v>
      </c>
    </row>
    <row r="21" spans="2:12" x14ac:dyDescent="0.3">
      <c r="B21" s="20">
        <v>75</v>
      </c>
      <c r="C21" s="58">
        <f t="shared" si="4"/>
        <v>1258538.951323146</v>
      </c>
      <c r="D21" s="58">
        <f t="shared" si="6"/>
        <v>151024.67415877752</v>
      </c>
      <c r="E21" s="58">
        <f t="shared" si="7"/>
        <v>52858.635955572128</v>
      </c>
      <c r="F21" s="58">
        <f t="shared" si="2"/>
        <v>98166.038203205389</v>
      </c>
      <c r="G21" s="34"/>
      <c r="H21">
        <v>75</v>
      </c>
      <c r="I21" s="58">
        <f t="shared" si="5"/>
        <v>4281675.4991425145</v>
      </c>
      <c r="J21" s="59">
        <f t="shared" si="3"/>
        <v>513801.05989710172</v>
      </c>
    </row>
    <row r="22" spans="2:12" x14ac:dyDescent="0.3">
      <c r="B22" s="20">
        <v>76</v>
      </c>
      <c r="C22" s="58">
        <f t="shared" si="4"/>
        <v>1258538.951323146</v>
      </c>
      <c r="D22" s="58">
        <f t="shared" si="6"/>
        <v>151024.67415877752</v>
      </c>
      <c r="E22" s="58">
        <f t="shared" si="7"/>
        <v>52858.635955572128</v>
      </c>
      <c r="F22" s="58">
        <f t="shared" si="2"/>
        <v>98166.038203205389</v>
      </c>
      <c r="G22" s="34"/>
      <c r="H22">
        <v>76</v>
      </c>
      <c r="I22" s="58">
        <f t="shared" si="5"/>
        <v>4281675.4991425145</v>
      </c>
      <c r="J22" s="59">
        <f t="shared" si="3"/>
        <v>513801.05989710172</v>
      </c>
    </row>
    <row r="23" spans="2:12" x14ac:dyDescent="0.3">
      <c r="B23" s="20">
        <v>77</v>
      </c>
      <c r="C23" s="58">
        <f t="shared" si="4"/>
        <v>1258538.951323146</v>
      </c>
      <c r="D23" s="58">
        <f t="shared" si="6"/>
        <v>151024.67415877752</v>
      </c>
      <c r="E23" s="58">
        <f t="shared" si="7"/>
        <v>52858.635955572128</v>
      </c>
      <c r="F23" s="58">
        <f t="shared" si="2"/>
        <v>98166.038203205389</v>
      </c>
      <c r="G23" s="34"/>
      <c r="H23">
        <v>77</v>
      </c>
      <c r="I23" s="58">
        <f t="shared" si="5"/>
        <v>4281675.4991425145</v>
      </c>
      <c r="J23" s="59">
        <f t="shared" si="3"/>
        <v>513801.05989710172</v>
      </c>
    </row>
    <row r="24" spans="2:12" x14ac:dyDescent="0.3">
      <c r="B24" s="20">
        <v>78</v>
      </c>
      <c r="C24" s="58">
        <f t="shared" si="4"/>
        <v>1258538.951323146</v>
      </c>
      <c r="D24" s="58">
        <f t="shared" si="6"/>
        <v>151024.67415877752</v>
      </c>
      <c r="E24" s="58">
        <f t="shared" si="7"/>
        <v>52858.635955572128</v>
      </c>
      <c r="F24" s="58">
        <f t="shared" si="2"/>
        <v>98166.038203205389</v>
      </c>
      <c r="G24" s="34"/>
      <c r="H24">
        <v>78</v>
      </c>
      <c r="I24" s="58">
        <f t="shared" si="5"/>
        <v>4281675.4991425145</v>
      </c>
      <c r="J24" s="59">
        <f t="shared" si="3"/>
        <v>513801.05989710172</v>
      </c>
    </row>
    <row r="25" spans="2:12" x14ac:dyDescent="0.3">
      <c r="B25" s="20">
        <v>79</v>
      </c>
      <c r="C25" s="58">
        <f t="shared" si="4"/>
        <v>1258538.951323146</v>
      </c>
      <c r="D25" s="58">
        <f t="shared" si="6"/>
        <v>151024.67415877752</v>
      </c>
      <c r="E25" s="58">
        <f t="shared" si="7"/>
        <v>52858.635955572128</v>
      </c>
      <c r="F25" s="58">
        <f t="shared" si="2"/>
        <v>98166.038203205389</v>
      </c>
      <c r="G25" s="34"/>
      <c r="H25">
        <v>79</v>
      </c>
      <c r="I25" s="58">
        <f t="shared" si="5"/>
        <v>4281675.4991425145</v>
      </c>
      <c r="J25" s="59">
        <f t="shared" si="3"/>
        <v>513801.05989710172</v>
      </c>
    </row>
    <row r="26" spans="2:12" x14ac:dyDescent="0.3">
      <c r="B26" s="20">
        <v>80</v>
      </c>
      <c r="C26" s="58">
        <f t="shared" si="4"/>
        <v>1258538.951323146</v>
      </c>
      <c r="D26" s="58">
        <f t="shared" si="6"/>
        <v>151024.67415877752</v>
      </c>
      <c r="E26" s="58">
        <f t="shared" si="7"/>
        <v>52858.635955572128</v>
      </c>
      <c r="F26" s="58">
        <f t="shared" si="2"/>
        <v>98166.038203205389</v>
      </c>
      <c r="G26" s="34"/>
      <c r="H26">
        <v>80</v>
      </c>
      <c r="I26" s="58">
        <f t="shared" si="5"/>
        <v>4281675.4991425145</v>
      </c>
      <c r="J26" s="59">
        <f t="shared" si="3"/>
        <v>513801.05989710172</v>
      </c>
    </row>
    <row r="27" spans="2:12" x14ac:dyDescent="0.3">
      <c r="B27" s="20">
        <v>81</v>
      </c>
      <c r="C27" s="58">
        <f t="shared" si="4"/>
        <v>1258538.951323146</v>
      </c>
      <c r="D27" s="58">
        <f t="shared" si="6"/>
        <v>151024.67415877752</v>
      </c>
      <c r="E27" s="58">
        <f t="shared" si="7"/>
        <v>52858.635955572128</v>
      </c>
      <c r="F27" s="58">
        <f t="shared" si="2"/>
        <v>98166.038203205389</v>
      </c>
      <c r="G27" s="34"/>
      <c r="H27">
        <v>81</v>
      </c>
      <c r="I27" s="58">
        <f t="shared" si="5"/>
        <v>4281675.4991425145</v>
      </c>
      <c r="J27" s="59">
        <f t="shared" si="3"/>
        <v>513801.05989710172</v>
      </c>
    </row>
    <row r="28" spans="2:12" x14ac:dyDescent="0.3">
      <c r="B28" s="20">
        <v>82</v>
      </c>
      <c r="C28" s="58">
        <f t="shared" si="4"/>
        <v>1258538.951323146</v>
      </c>
      <c r="D28" s="58">
        <f t="shared" si="6"/>
        <v>151024.67415877752</v>
      </c>
      <c r="E28" s="58">
        <f t="shared" si="7"/>
        <v>52858.635955572128</v>
      </c>
      <c r="F28" s="58">
        <f t="shared" si="2"/>
        <v>98166.038203205389</v>
      </c>
      <c r="G28" s="34"/>
      <c r="H28">
        <v>82</v>
      </c>
      <c r="I28" s="58">
        <f t="shared" si="5"/>
        <v>4281675.4991425145</v>
      </c>
      <c r="J28" s="59">
        <f t="shared" si="3"/>
        <v>513801.05989710172</v>
      </c>
    </row>
    <row r="29" spans="2:12" x14ac:dyDescent="0.3">
      <c r="B29" s="20">
        <v>83</v>
      </c>
      <c r="C29" s="58">
        <f t="shared" si="4"/>
        <v>1258538.951323146</v>
      </c>
      <c r="D29" s="58">
        <f t="shared" si="6"/>
        <v>151024.67415877752</v>
      </c>
      <c r="E29" s="58">
        <f t="shared" si="7"/>
        <v>52858.635955572128</v>
      </c>
      <c r="F29" s="58">
        <f t="shared" si="2"/>
        <v>98166.038203205389</v>
      </c>
      <c r="G29" s="34"/>
      <c r="H29">
        <v>83</v>
      </c>
      <c r="I29" s="58">
        <f t="shared" si="5"/>
        <v>4281675.4991425145</v>
      </c>
      <c r="J29" s="59">
        <f t="shared" si="3"/>
        <v>513801.05989710172</v>
      </c>
    </row>
    <row r="30" spans="2:12" x14ac:dyDescent="0.3">
      <c r="B30" s="20">
        <v>84</v>
      </c>
      <c r="C30" s="58">
        <f t="shared" si="4"/>
        <v>1258538.951323146</v>
      </c>
      <c r="D30" s="58">
        <f t="shared" si="6"/>
        <v>151024.67415877752</v>
      </c>
      <c r="E30" s="58">
        <f t="shared" si="7"/>
        <v>52858.635955572128</v>
      </c>
      <c r="F30" s="58">
        <f t="shared" si="2"/>
        <v>98166.038203205389</v>
      </c>
      <c r="G30" s="34"/>
      <c r="H30">
        <v>84</v>
      </c>
      <c r="I30" s="58">
        <f t="shared" si="5"/>
        <v>4281675.4991425145</v>
      </c>
      <c r="J30" s="59">
        <f t="shared" si="3"/>
        <v>513801.05989710172</v>
      </c>
    </row>
    <row r="31" spans="2:12" x14ac:dyDescent="0.3">
      <c r="B31" s="20">
        <v>85</v>
      </c>
      <c r="C31" s="17">
        <f t="shared" si="4"/>
        <v>1258538.951323146</v>
      </c>
      <c r="D31" s="17">
        <f t="shared" si="6"/>
        <v>151024.67415877752</v>
      </c>
      <c r="E31" s="17">
        <f t="shared" si="7"/>
        <v>52858.635955572128</v>
      </c>
      <c r="F31" s="17">
        <f t="shared" si="2"/>
        <v>98166.038203205389</v>
      </c>
      <c r="G31" s="34"/>
      <c r="H31">
        <v>85</v>
      </c>
      <c r="I31" s="17">
        <f t="shared" si="5"/>
        <v>4281675.4991425145</v>
      </c>
      <c r="J31" s="21">
        <f t="shared" si="3"/>
        <v>513801.05989710172</v>
      </c>
    </row>
    <row r="32" spans="2:12" ht="15" customHeight="1" thickBot="1" x14ac:dyDescent="0.35">
      <c r="B32" s="22">
        <v>86</v>
      </c>
      <c r="C32" s="40" t="s">
        <v>16</v>
      </c>
      <c r="D32" s="40"/>
      <c r="E32" s="40"/>
      <c r="F32" s="40"/>
      <c r="G32" s="24"/>
      <c r="H32" s="40">
        <v>86</v>
      </c>
      <c r="I32" s="84" t="s">
        <v>34</v>
      </c>
      <c r="J32" s="85"/>
    </row>
    <row r="33" spans="8:10" x14ac:dyDescent="0.3">
      <c r="H33" s="42"/>
      <c r="I33" s="84"/>
      <c r="J33" s="85"/>
    </row>
    <row r="34" spans="8:10" x14ac:dyDescent="0.3">
      <c r="H34" s="43"/>
      <c r="I34" s="84"/>
      <c r="J34" s="85"/>
    </row>
    <row r="35" spans="8:10" ht="15" thickBot="1" x14ac:dyDescent="0.35">
      <c r="H35" s="43"/>
      <c r="I35" s="86"/>
      <c r="J35" s="87"/>
    </row>
  </sheetData>
  <mergeCells count="6">
    <mergeCell ref="I32:J35"/>
    <mergeCell ref="L5:M5"/>
    <mergeCell ref="B2:J2"/>
    <mergeCell ref="B5:F5"/>
    <mergeCell ref="H5:J5"/>
    <mergeCell ref="B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0"/>
  <sheetViews>
    <sheetView topLeftCell="A7" workbookViewId="0">
      <selection activeCell="G8" sqref="G8"/>
    </sheetView>
  </sheetViews>
  <sheetFormatPr defaultRowHeight="14.4" x14ac:dyDescent="0.3"/>
  <cols>
    <col min="1" max="1" width="19.88671875" customWidth="1"/>
    <col min="2" max="2" width="4.44140625" bestFit="1" customWidth="1"/>
    <col min="3" max="3" width="11.109375" bestFit="1" customWidth="1"/>
    <col min="4" max="4" width="2" bestFit="1" customWidth="1"/>
    <col min="5" max="5" width="14" bestFit="1" customWidth="1"/>
    <col min="23" max="48" width="11" bestFit="1" customWidth="1"/>
  </cols>
  <sheetData>
    <row r="1" spans="2:7" ht="15" thickBot="1" x14ac:dyDescent="0.35"/>
    <row r="2" spans="2:7" ht="18.600000000000001" thickBot="1" x14ac:dyDescent="0.4">
      <c r="B2" s="69" t="s">
        <v>32</v>
      </c>
      <c r="C2" s="70"/>
      <c r="D2" s="70"/>
      <c r="E2" s="71"/>
    </row>
    <row r="3" spans="2:7" x14ac:dyDescent="0.3">
      <c r="B3" s="20"/>
      <c r="E3" s="35"/>
    </row>
    <row r="4" spans="2:7" s="1" customFormat="1" ht="15" thickBot="1" x14ac:dyDescent="0.35">
      <c r="B4" s="18"/>
      <c r="E4" s="38"/>
    </row>
    <row r="5" spans="2:7" s="15" customFormat="1" ht="15.6" x14ac:dyDescent="0.3">
      <c r="B5" s="88" t="s">
        <v>18</v>
      </c>
      <c r="C5" s="89"/>
      <c r="D5" s="52"/>
      <c r="E5" s="53">
        <f>NPV(E10,C15:C40)</f>
        <v>1061172.7086507946</v>
      </c>
    </row>
    <row r="6" spans="2:7" s="15" customFormat="1" ht="15.6" x14ac:dyDescent="0.3">
      <c r="B6" s="90" t="s">
        <v>19</v>
      </c>
      <c r="C6" s="91"/>
      <c r="E6" s="60">
        <f>NPV(E10,E15:E40)</f>
        <v>5554178.1294057909</v>
      </c>
    </row>
    <row r="7" spans="2:7" s="15" customFormat="1" x14ac:dyDescent="0.3">
      <c r="B7" s="92"/>
      <c r="C7" s="93"/>
      <c r="E7" s="49"/>
    </row>
    <row r="8" spans="2:7" ht="16.2" thickBot="1" x14ac:dyDescent="0.35">
      <c r="B8" s="94" t="s">
        <v>20</v>
      </c>
      <c r="C8" s="95"/>
      <c r="D8" s="40"/>
      <c r="E8" s="61">
        <f>E6-E5</f>
        <v>4493005.4207549961</v>
      </c>
    </row>
    <row r="9" spans="2:7" ht="15" thickBot="1" x14ac:dyDescent="0.35">
      <c r="B9" s="50"/>
      <c r="C9" s="41"/>
      <c r="E9" s="35"/>
    </row>
    <row r="10" spans="2:7" ht="15" thickBot="1" x14ac:dyDescent="0.35">
      <c r="B10" s="96" t="s">
        <v>17</v>
      </c>
      <c r="C10" s="97"/>
      <c r="D10" s="13"/>
      <c r="E10" s="14">
        <v>0.08</v>
      </c>
      <c r="G10" s="41"/>
    </row>
    <row r="11" spans="2:7" ht="15" thickBot="1" x14ac:dyDescent="0.35">
      <c r="B11" s="20"/>
      <c r="E11" s="35"/>
    </row>
    <row r="12" spans="2:7" x14ac:dyDescent="0.3">
      <c r="B12" s="64" t="s">
        <v>33</v>
      </c>
      <c r="C12" s="65"/>
      <c r="D12" s="65"/>
      <c r="E12" s="66"/>
    </row>
    <row r="13" spans="2:7" x14ac:dyDescent="0.3">
      <c r="B13" s="20" t="s">
        <v>31</v>
      </c>
      <c r="C13" t="s">
        <v>0</v>
      </c>
      <c r="E13" s="35" t="s">
        <v>27</v>
      </c>
    </row>
    <row r="14" spans="2:7" x14ac:dyDescent="0.3">
      <c r="B14" s="20"/>
      <c r="E14" s="35"/>
    </row>
    <row r="15" spans="2:7" x14ac:dyDescent="0.3">
      <c r="B15" s="50">
        <f>+'Distribute Profit for 25 years'!B7</f>
        <v>61</v>
      </c>
      <c r="C15" s="54">
        <v>98166.038203205389</v>
      </c>
      <c r="D15" s="54"/>
      <c r="E15" s="55">
        <v>513801.05989710172</v>
      </c>
    </row>
    <row r="16" spans="2:7" x14ac:dyDescent="0.3">
      <c r="B16" s="50">
        <f>+'Distribute Profit for 25 years'!B8</f>
        <v>62</v>
      </c>
      <c r="C16" s="58">
        <v>98166.038203205389</v>
      </c>
      <c r="D16" s="58"/>
      <c r="E16" s="59">
        <v>513801.05989710172</v>
      </c>
    </row>
    <row r="17" spans="2:5" x14ac:dyDescent="0.3">
      <c r="B17" s="50">
        <f>+'Distribute Profit for 25 years'!B9</f>
        <v>63</v>
      </c>
      <c r="C17" s="58">
        <v>98166.038203205389</v>
      </c>
      <c r="D17" s="58"/>
      <c r="E17" s="59">
        <v>513801.05989710172</v>
      </c>
    </row>
    <row r="18" spans="2:5" x14ac:dyDescent="0.3">
      <c r="B18" s="50">
        <f>+'Distribute Profit for 25 years'!B10</f>
        <v>64</v>
      </c>
      <c r="C18" s="58">
        <v>98166.038203205389</v>
      </c>
      <c r="D18" s="58"/>
      <c r="E18" s="59">
        <v>513801.05989710172</v>
      </c>
    </row>
    <row r="19" spans="2:5" x14ac:dyDescent="0.3">
      <c r="B19" s="50">
        <f>+'Distribute Profit for 25 years'!B11</f>
        <v>65</v>
      </c>
      <c r="C19" s="58">
        <v>98166.038203205389</v>
      </c>
      <c r="D19" s="58"/>
      <c r="E19" s="59">
        <v>513801.05989710172</v>
      </c>
    </row>
    <row r="20" spans="2:5" x14ac:dyDescent="0.3">
      <c r="B20" s="50">
        <f>+'Distribute Profit for 25 years'!B12</f>
        <v>66</v>
      </c>
      <c r="C20" s="58">
        <v>98166.038203205389</v>
      </c>
      <c r="D20" s="58"/>
      <c r="E20" s="59">
        <v>513801.05989710172</v>
      </c>
    </row>
    <row r="21" spans="2:5" x14ac:dyDescent="0.3">
      <c r="B21" s="50">
        <f>+'Distribute Profit for 25 years'!B13</f>
        <v>67</v>
      </c>
      <c r="C21" s="58">
        <v>98166.038203205389</v>
      </c>
      <c r="D21" s="58"/>
      <c r="E21" s="59">
        <v>513801.05989710172</v>
      </c>
    </row>
    <row r="22" spans="2:5" x14ac:dyDescent="0.3">
      <c r="B22" s="50">
        <f>+'Distribute Profit for 25 years'!B14</f>
        <v>68</v>
      </c>
      <c r="C22" s="58">
        <v>98166.038203205389</v>
      </c>
      <c r="D22" s="58"/>
      <c r="E22" s="59">
        <v>513801.05989710172</v>
      </c>
    </row>
    <row r="23" spans="2:5" x14ac:dyDescent="0.3">
      <c r="B23" s="50">
        <f>+'Distribute Profit for 25 years'!B15</f>
        <v>69</v>
      </c>
      <c r="C23" s="58">
        <v>98166.038203205389</v>
      </c>
      <c r="D23" s="58"/>
      <c r="E23" s="59">
        <v>513801.05989710172</v>
      </c>
    </row>
    <row r="24" spans="2:5" x14ac:dyDescent="0.3">
      <c r="B24" s="50">
        <f>+'Distribute Profit for 25 years'!B16</f>
        <v>70</v>
      </c>
      <c r="C24" s="58">
        <v>98166.038203205389</v>
      </c>
      <c r="D24" s="58"/>
      <c r="E24" s="59">
        <v>513801.05989710172</v>
      </c>
    </row>
    <row r="25" spans="2:5" x14ac:dyDescent="0.3">
      <c r="B25" s="50">
        <f>+'Distribute Profit for 25 years'!B17</f>
        <v>71</v>
      </c>
      <c r="C25" s="58">
        <v>98166.038203205389</v>
      </c>
      <c r="D25" s="58"/>
      <c r="E25" s="59">
        <v>513801.05989710172</v>
      </c>
    </row>
    <row r="26" spans="2:5" x14ac:dyDescent="0.3">
      <c r="B26" s="50">
        <f>+'Distribute Profit for 25 years'!B18</f>
        <v>72</v>
      </c>
      <c r="C26" s="58">
        <v>98166.038203205389</v>
      </c>
      <c r="D26" s="58"/>
      <c r="E26" s="59">
        <v>513801.05989710172</v>
      </c>
    </row>
    <row r="27" spans="2:5" x14ac:dyDescent="0.3">
      <c r="B27" s="50">
        <f>+'Distribute Profit for 25 years'!B19</f>
        <v>73</v>
      </c>
      <c r="C27" s="58">
        <v>98166.038203205389</v>
      </c>
      <c r="D27" s="58"/>
      <c r="E27" s="59">
        <v>513801.05989710172</v>
      </c>
    </row>
    <row r="28" spans="2:5" x14ac:dyDescent="0.3">
      <c r="B28" s="50">
        <f>+'Distribute Profit for 25 years'!B20</f>
        <v>74</v>
      </c>
      <c r="C28" s="58">
        <v>98166.038203205389</v>
      </c>
      <c r="D28" s="58"/>
      <c r="E28" s="59">
        <v>513801.05989710172</v>
      </c>
    </row>
    <row r="29" spans="2:5" x14ac:dyDescent="0.3">
      <c r="B29" s="50">
        <f>+'Distribute Profit for 25 years'!B21</f>
        <v>75</v>
      </c>
      <c r="C29" s="58">
        <v>98166.038203205389</v>
      </c>
      <c r="D29" s="58"/>
      <c r="E29" s="59">
        <v>513801.05989710172</v>
      </c>
    </row>
    <row r="30" spans="2:5" x14ac:dyDescent="0.3">
      <c r="B30" s="50">
        <f>+'Distribute Profit for 25 years'!B22</f>
        <v>76</v>
      </c>
      <c r="C30" s="58">
        <v>98166.038203205389</v>
      </c>
      <c r="D30" s="58"/>
      <c r="E30" s="59">
        <v>513801.05989710172</v>
      </c>
    </row>
    <row r="31" spans="2:5" x14ac:dyDescent="0.3">
      <c r="B31" s="50">
        <f>+'Distribute Profit for 25 years'!B23</f>
        <v>77</v>
      </c>
      <c r="C31" s="58">
        <v>98166.038203205389</v>
      </c>
      <c r="D31" s="58"/>
      <c r="E31" s="59">
        <v>513801.05989710172</v>
      </c>
    </row>
    <row r="32" spans="2:5" x14ac:dyDescent="0.3">
      <c r="B32" s="50">
        <f>+'Distribute Profit for 25 years'!B24</f>
        <v>78</v>
      </c>
      <c r="C32" s="58">
        <v>98166.038203205389</v>
      </c>
      <c r="D32" s="58"/>
      <c r="E32" s="59">
        <v>513801.05989710172</v>
      </c>
    </row>
    <row r="33" spans="2:5" x14ac:dyDescent="0.3">
      <c r="B33" s="50">
        <f>+'Distribute Profit for 25 years'!B25</f>
        <v>79</v>
      </c>
      <c r="C33" s="58">
        <v>98166.038203205389</v>
      </c>
      <c r="D33" s="58"/>
      <c r="E33" s="59">
        <v>513801.05989710172</v>
      </c>
    </row>
    <row r="34" spans="2:5" x14ac:dyDescent="0.3">
      <c r="B34" s="50">
        <f>+'Distribute Profit for 25 years'!B26</f>
        <v>80</v>
      </c>
      <c r="C34" s="58">
        <v>98166.038203205389</v>
      </c>
      <c r="D34" s="58"/>
      <c r="E34" s="59">
        <v>513801.05989710172</v>
      </c>
    </row>
    <row r="35" spans="2:5" x14ac:dyDescent="0.3">
      <c r="B35" s="50">
        <f>+'Distribute Profit for 25 years'!B27</f>
        <v>81</v>
      </c>
      <c r="C35" s="58">
        <v>98166.038203205389</v>
      </c>
      <c r="D35" s="58"/>
      <c r="E35" s="59">
        <v>513801.05989710172</v>
      </c>
    </row>
    <row r="36" spans="2:5" x14ac:dyDescent="0.3">
      <c r="B36" s="50">
        <f>+'Distribute Profit for 25 years'!B28</f>
        <v>82</v>
      </c>
      <c r="C36" s="58">
        <v>98166.038203205389</v>
      </c>
      <c r="D36" s="58"/>
      <c r="E36" s="59">
        <v>513801.05989710172</v>
      </c>
    </row>
    <row r="37" spans="2:5" x14ac:dyDescent="0.3">
      <c r="B37" s="50">
        <f>+'Distribute Profit for 25 years'!B29</f>
        <v>83</v>
      </c>
      <c r="C37" s="58">
        <v>98166.038203205389</v>
      </c>
      <c r="D37" s="58"/>
      <c r="E37" s="59">
        <v>513801.05989710172</v>
      </c>
    </row>
    <row r="38" spans="2:5" x14ac:dyDescent="0.3">
      <c r="B38" s="50">
        <f>+'Distribute Profit for 25 years'!B30</f>
        <v>84</v>
      </c>
      <c r="C38" s="58">
        <v>98166.038203205389</v>
      </c>
      <c r="D38" s="58"/>
      <c r="E38" s="59">
        <v>513801.05989710172</v>
      </c>
    </row>
    <row r="39" spans="2:5" x14ac:dyDescent="0.3">
      <c r="B39" s="50">
        <f>+'Distribute Profit for 25 years'!B31</f>
        <v>85</v>
      </c>
      <c r="C39" s="58">
        <v>98166.038203205389</v>
      </c>
      <c r="D39" s="58"/>
      <c r="E39" s="59">
        <v>513801.05989710172</v>
      </c>
    </row>
    <row r="40" spans="2:5" ht="15" thickBot="1" x14ac:dyDescent="0.35">
      <c r="B40" s="51">
        <f>+'Distribute Profit for 25 years'!B32</f>
        <v>86</v>
      </c>
      <c r="C40" s="56">
        <v>98166.038203205389</v>
      </c>
      <c r="D40" s="56"/>
      <c r="E40" s="57">
        <v>513801.05989710172</v>
      </c>
    </row>
  </sheetData>
  <mergeCells count="7">
    <mergeCell ref="B12:E12"/>
    <mergeCell ref="B2:E2"/>
    <mergeCell ref="B5:C5"/>
    <mergeCell ref="B6:C6"/>
    <mergeCell ref="B7:C7"/>
    <mergeCell ref="B8:C8"/>
    <mergeCell ref="B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 Rehab per year 10x</vt:lpstr>
      <vt:lpstr>Invest Poceeds at 12%</vt:lpstr>
      <vt:lpstr>Distribute Profit for 25 years</vt:lpstr>
      <vt:lpstr>NPV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Gabriel Bravo</cp:lastModifiedBy>
  <dcterms:created xsi:type="dcterms:W3CDTF">2017-04-15T12:43:50Z</dcterms:created>
  <dcterms:modified xsi:type="dcterms:W3CDTF">2023-03-28T14:36:27Z</dcterms:modified>
</cp:coreProperties>
</file>